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Accounting\Campus Services\21 and 22 funds\Billing Rate Workbook Templates\FY24\"/>
    </mc:Choice>
  </mc:AlternateContent>
  <xr:revisionPtr revIDLastSave="0" documentId="13_ncr:1_{36C44E92-8F79-4D97-BACF-5C0F77389C91}" xr6:coauthVersionLast="47" xr6:coauthVersionMax="47" xr10:uidLastSave="{00000000-0000-0000-0000-000000000000}"/>
  <bookViews>
    <workbookView xWindow="-110" yWindow="-110" windowWidth="19420" windowHeight="10420" tabRatio="681" xr2:uid="{00000000-000D-0000-FFFF-FFFF00000000}"/>
  </bookViews>
  <sheets>
    <sheet name="FY24 22 Billing Rate Calc" sheetId="7" r:id="rId1"/>
    <sheet name="FY24 Fringe Rates" sheetId="11" r:id="rId2"/>
    <sheet name="Labor" sheetId="8" r:id="rId3"/>
    <sheet name="FY24 22 Acct FBR" sheetId="10" r:id="rId4"/>
    <sheet name="22 Acct 3 Yr Projection" sheetId="12" r:id="rId5"/>
    <sheet name="Billing Rate Calculation" sheetId="5" state="hidden" r:id="rId6"/>
    <sheet name="3-Year Projection" sheetId="6" state="hidden" r:id="rId7"/>
    <sheet name="21 Fund Budget Request Form" sheetId="4" state="hidden" r:id="rId8"/>
  </sheets>
  <definedNames>
    <definedName name="_xlnm.Print_Area" localSheetId="7">'21 Fund Budget Request Form'!$A$1:$L$225</definedName>
    <definedName name="_xlnm.Print_Area" localSheetId="3">'FY24 22 Acct FBR'!$A$1:$L$241</definedName>
    <definedName name="_xlnm.Print_Area" localSheetId="0">'FY24 22 Billing Rate Calc'!$1:$59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4" i="10" l="1"/>
  <c r="L72" i="10"/>
  <c r="F15" i="12"/>
  <c r="E15" i="12"/>
  <c r="D19" i="12"/>
  <c r="D20" i="12" s="1"/>
  <c r="D13" i="12"/>
  <c r="E13" i="12" s="1"/>
  <c r="D16" i="12"/>
  <c r="D15" i="12"/>
  <c r="D14" i="12"/>
  <c r="E14" i="12" s="1"/>
  <c r="F14" i="12" s="1"/>
  <c r="D9" i="12"/>
  <c r="E9" i="12" s="1"/>
  <c r="F9" i="12" s="1"/>
  <c r="D8" i="12"/>
  <c r="E8" i="12"/>
  <c r="E17" i="12" l="1"/>
  <c r="E19" i="12" s="1"/>
  <c r="D17" i="12"/>
  <c r="D18" i="12" s="1"/>
  <c r="F13" i="12"/>
  <c r="F8" i="12"/>
  <c r="F10" i="12" s="1"/>
  <c r="E10" i="12"/>
  <c r="D10" i="12"/>
  <c r="E18" i="12" l="1"/>
  <c r="E6" i="12"/>
  <c r="E20" i="12" l="1"/>
  <c r="F6" i="12" s="1"/>
  <c r="L21" i="10" l="1"/>
  <c r="AM19" i="7"/>
  <c r="B53" i="7"/>
  <c r="F53" i="7"/>
  <c r="J53" i="7"/>
  <c r="N53" i="7"/>
  <c r="R53" i="7"/>
  <c r="V53" i="7"/>
  <c r="Z53" i="7"/>
  <c r="AD53" i="7"/>
  <c r="AI30" i="7"/>
  <c r="AM30" i="7"/>
  <c r="AL30" i="7"/>
  <c r="L43" i="10" s="1"/>
  <c r="D29" i="8"/>
  <c r="D28" i="8"/>
  <c r="R25" i="8"/>
  <c r="R23" i="8"/>
  <c r="R20" i="8"/>
  <c r="R22" i="8"/>
  <c r="R21" i="8"/>
  <c r="D19" i="8"/>
  <c r="D18" i="8"/>
  <c r="D14" i="8"/>
  <c r="D13" i="8"/>
  <c r="D9" i="8"/>
  <c r="D8" i="8"/>
  <c r="R17" i="8"/>
  <c r="R8" i="8"/>
  <c r="R7" i="8"/>
  <c r="R9" i="8" s="1"/>
  <c r="R11" i="8" s="1"/>
  <c r="E32" i="8" l="1"/>
  <c r="E27" i="8"/>
  <c r="E22" i="8"/>
  <c r="E17" i="8"/>
  <c r="E12" i="8"/>
  <c r="E7" i="8"/>
  <c r="AL33" i="7" l="1"/>
  <c r="AI33" i="7"/>
  <c r="AE33" i="7"/>
  <c r="AA33" i="7"/>
  <c r="W33" i="7"/>
  <c r="S33" i="7"/>
  <c r="O33" i="7"/>
  <c r="K33" i="7"/>
  <c r="G33" i="7"/>
  <c r="C33" i="7"/>
  <c r="AM33" i="7" l="1"/>
  <c r="M19" i="8" l="1"/>
  <c r="L19" i="8"/>
  <c r="J19" i="8"/>
  <c r="I19" i="8"/>
  <c r="H19" i="8"/>
  <c r="K18" i="8"/>
  <c r="G18" i="8"/>
  <c r="F19" i="8"/>
  <c r="J178" i="10"/>
  <c r="L178" i="10" s="1"/>
  <c r="J176" i="10"/>
  <c r="L176" i="10" s="1"/>
  <c r="J174" i="10"/>
  <c r="L174" i="10" s="1"/>
  <c r="J172" i="10"/>
  <c r="L172" i="10" s="1"/>
  <c r="J170" i="10"/>
  <c r="L170" i="10" s="1"/>
  <c r="J168" i="10"/>
  <c r="L168" i="10" s="1"/>
  <c r="J166" i="10"/>
  <c r="L166" i="10" s="1"/>
  <c r="J164" i="10"/>
  <c r="L164" i="10" s="1"/>
  <c r="J162" i="10"/>
  <c r="L162" i="10" s="1"/>
  <c r="J158" i="10"/>
  <c r="L158" i="10" s="1"/>
  <c r="J156" i="10"/>
  <c r="L156" i="10" s="1"/>
  <c r="L154" i="10"/>
  <c r="J154" i="10"/>
  <c r="J152" i="10"/>
  <c r="L152" i="10" s="1"/>
  <c r="J150" i="10"/>
  <c r="L150" i="10" s="1"/>
  <c r="L9" i="8"/>
  <c r="K9" i="8"/>
  <c r="L8" i="8"/>
  <c r="F9" i="8"/>
  <c r="H9" i="8"/>
  <c r="I8" i="8"/>
  <c r="Z31" i="7"/>
  <c r="AH31" i="7"/>
  <c r="AL39" i="7"/>
  <c r="B31" i="7"/>
  <c r="AD31" i="7"/>
  <c r="AE31" i="7" s="1"/>
  <c r="N34" i="8"/>
  <c r="N33" i="8"/>
  <c r="N24" i="8"/>
  <c r="N25" i="8" s="1"/>
  <c r="AI28" i="7" s="1"/>
  <c r="AI29" i="7" s="1"/>
  <c r="N23" i="8"/>
  <c r="AL45" i="7"/>
  <c r="AL46" i="7"/>
  <c r="AL47" i="7"/>
  <c r="H60" i="10" s="1"/>
  <c r="AL48" i="7"/>
  <c r="AL49" i="7"/>
  <c r="L64" i="10" s="1"/>
  <c r="H193" i="10" s="1"/>
  <c r="AL50" i="7"/>
  <c r="L66" i="10" s="1"/>
  <c r="H195" i="10" s="1"/>
  <c r="AL44" i="7"/>
  <c r="H51" i="10" s="1"/>
  <c r="AL34" i="7"/>
  <c r="AL35" i="7"/>
  <c r="AL36" i="7"/>
  <c r="AL37" i="7"/>
  <c r="AL38" i="7"/>
  <c r="AL40" i="7"/>
  <c r="AL41" i="7"/>
  <c r="AL42" i="7"/>
  <c r="AL32" i="7"/>
  <c r="AL16" i="7"/>
  <c r="L26" i="10" s="1"/>
  <c r="H189" i="10" s="1"/>
  <c r="AL12" i="7"/>
  <c r="G35" i="8"/>
  <c r="H35" i="8"/>
  <c r="I35" i="8"/>
  <c r="J35" i="8"/>
  <c r="K35" i="8"/>
  <c r="L35" i="8"/>
  <c r="M35" i="8"/>
  <c r="G30" i="8"/>
  <c r="H30" i="8"/>
  <c r="I30" i="8"/>
  <c r="J30" i="8"/>
  <c r="K30" i="8"/>
  <c r="L30" i="8"/>
  <c r="M30" i="8"/>
  <c r="G25" i="8"/>
  <c r="H25" i="8"/>
  <c r="I25" i="8"/>
  <c r="J25" i="8"/>
  <c r="K25" i="8"/>
  <c r="L25" i="8"/>
  <c r="M25" i="8"/>
  <c r="L10" i="8"/>
  <c r="AH43" i="7"/>
  <c r="AI45" i="7"/>
  <c r="AI46" i="7"/>
  <c r="AI47" i="7"/>
  <c r="AI48" i="7"/>
  <c r="AI49" i="7"/>
  <c r="AI50" i="7"/>
  <c r="AI44" i="7"/>
  <c r="AI34" i="7"/>
  <c r="AI35" i="7"/>
  <c r="AI36" i="7"/>
  <c r="AI37" i="7"/>
  <c r="AI38" i="7"/>
  <c r="AI39" i="7"/>
  <c r="AI40" i="7"/>
  <c r="AI41" i="7"/>
  <c r="AI42" i="7"/>
  <c r="AI32" i="7"/>
  <c r="AI16" i="7"/>
  <c r="AI12" i="7"/>
  <c r="C24" i="7"/>
  <c r="C25" i="7" s="1"/>
  <c r="C35" i="8"/>
  <c r="C30" i="8"/>
  <c r="C20" i="8"/>
  <c r="C10" i="8"/>
  <c r="C15" i="8"/>
  <c r="N29" i="8"/>
  <c r="N30" i="8" s="1"/>
  <c r="AI24" i="7" s="1"/>
  <c r="AI25" i="7" s="1"/>
  <c r="N28" i="8"/>
  <c r="H18" i="8"/>
  <c r="K8" i="8"/>
  <c r="K32" i="7"/>
  <c r="W24" i="7"/>
  <c r="W25" i="7" s="1"/>
  <c r="G26" i="7"/>
  <c r="G27" i="7" s="1"/>
  <c r="F35" i="8"/>
  <c r="C26" i="7" s="1"/>
  <c r="C27" i="7" s="1"/>
  <c r="K24" i="7"/>
  <c r="K25" i="7" s="1"/>
  <c r="AE28" i="7"/>
  <c r="AE29" i="7" s="1"/>
  <c r="S28" i="7"/>
  <c r="S29" i="7" s="1"/>
  <c r="F25" i="8"/>
  <c r="C28" i="7" s="1"/>
  <c r="C29" i="7" s="1"/>
  <c r="K19" i="8"/>
  <c r="F30" i="8"/>
  <c r="N9" i="8"/>
  <c r="AI43" i="7" l="1"/>
  <c r="AH51" i="7"/>
  <c r="AH53" i="7" s="1"/>
  <c r="H49" i="10"/>
  <c r="H53" i="10"/>
  <c r="H191" i="10" s="1"/>
  <c r="L197" i="10" s="1"/>
  <c r="H20" i="8"/>
  <c r="G8" i="8"/>
  <c r="G10" i="8" s="1"/>
  <c r="M8" i="8"/>
  <c r="G9" i="8"/>
  <c r="I9" i="8"/>
  <c r="J8" i="8"/>
  <c r="N8" i="8"/>
  <c r="N10" i="8" s="1"/>
  <c r="AI20" i="7" s="1"/>
  <c r="AI21" i="7" s="1"/>
  <c r="AH21" i="7" s="1"/>
  <c r="M9" i="8"/>
  <c r="H8" i="8"/>
  <c r="F8" i="8"/>
  <c r="F10" i="8" s="1"/>
  <c r="J9" i="8"/>
  <c r="K10" i="8"/>
  <c r="K20" i="8"/>
  <c r="G20" i="8"/>
  <c r="F18" i="8"/>
  <c r="L18" i="8"/>
  <c r="L20" i="8" s="1"/>
  <c r="AA22" i="7" s="1"/>
  <c r="AA23" i="7" s="1"/>
  <c r="I18" i="8"/>
  <c r="I20" i="8" s="1"/>
  <c r="M18" i="8"/>
  <c r="M20" i="8" s="1"/>
  <c r="J18" i="8"/>
  <c r="J20" i="8" s="1"/>
  <c r="G19" i="8"/>
  <c r="AI31" i="7"/>
  <c r="N20" i="8"/>
  <c r="AI22" i="7" s="1"/>
  <c r="AI23" i="7" s="1"/>
  <c r="N35" i="8"/>
  <c r="AI26" i="7" s="1"/>
  <c r="AI27" i="7" s="1"/>
  <c r="AH24" i="7"/>
  <c r="AH28" i="7"/>
  <c r="S26" i="7"/>
  <c r="S24" i="7"/>
  <c r="S25" i="7" s="1"/>
  <c r="AA26" i="7"/>
  <c r="H10" i="8"/>
  <c r="K20" i="7" s="1"/>
  <c r="K21" i="7" s="1"/>
  <c r="G24" i="7"/>
  <c r="AA28" i="7"/>
  <c r="AE24" i="7"/>
  <c r="AE25" i="7" s="1"/>
  <c r="I10" i="8"/>
  <c r="J24" i="7"/>
  <c r="B25" i="7"/>
  <c r="AD29" i="7"/>
  <c r="R29" i="7"/>
  <c r="B26" i="7"/>
  <c r="B28" i="7"/>
  <c r="AD43" i="7"/>
  <c r="S27" i="7" l="1"/>
  <c r="R27" i="7" s="1"/>
  <c r="F24" i="7"/>
  <c r="G25" i="7"/>
  <c r="F25" i="7" s="1"/>
  <c r="AA27" i="7"/>
  <c r="Z27" i="7" s="1"/>
  <c r="Z28" i="7"/>
  <c r="AA29" i="7"/>
  <c r="Z22" i="7"/>
  <c r="AH20" i="7"/>
  <c r="M10" i="8"/>
  <c r="J10" i="8"/>
  <c r="AH22" i="7"/>
  <c r="AH26" i="7"/>
  <c r="AH25" i="7"/>
  <c r="AH29" i="7"/>
  <c r="AH23" i="7"/>
  <c r="R24" i="7"/>
  <c r="AA24" i="7"/>
  <c r="AA25" i="7" s="1"/>
  <c r="AD24" i="7"/>
  <c r="R25" i="7"/>
  <c r="B24" i="7"/>
  <c r="Z23" i="7"/>
  <c r="Z29" i="7"/>
  <c r="J25" i="7"/>
  <c r="F27" i="7"/>
  <c r="B29" i="7"/>
  <c r="Z24" i="7" l="1"/>
  <c r="AH27" i="7"/>
  <c r="Z25" i="7"/>
  <c r="AD25" i="7"/>
  <c r="B27" i="7"/>
  <c r="AA31" i="7"/>
  <c r="AE26" i="7"/>
  <c r="AE27" i="7" s="1"/>
  <c r="AE20" i="7"/>
  <c r="AE21" i="7" s="1"/>
  <c r="AA20" i="7"/>
  <c r="AA21" i="7" s="1"/>
  <c r="W20" i="7"/>
  <c r="W21" i="7" s="1"/>
  <c r="S20" i="7"/>
  <c r="S21" i="7" s="1"/>
  <c r="K13" i="8" l="1"/>
  <c r="G13" i="8"/>
  <c r="H13" i="8"/>
  <c r="N13" i="8"/>
  <c r="J13" i="8"/>
  <c r="L13" i="8"/>
  <c r="L15" i="8" s="1"/>
  <c r="M13" i="8"/>
  <c r="I13" i="8"/>
  <c r="F13" i="8"/>
  <c r="K14" i="8"/>
  <c r="G14" i="8"/>
  <c r="N14" i="8"/>
  <c r="J14" i="8"/>
  <c r="F14" i="8"/>
  <c r="M14" i="8"/>
  <c r="I14" i="8"/>
  <c r="L14" i="8"/>
  <c r="H14" i="8"/>
  <c r="AE22" i="7"/>
  <c r="AE23" i="7" s="1"/>
  <c r="O22" i="7"/>
  <c r="O23" i="7" s="1"/>
  <c r="G22" i="7"/>
  <c r="G23" i="7" s="1"/>
  <c r="S22" i="7"/>
  <c r="S23" i="7" s="1"/>
  <c r="K22" i="7"/>
  <c r="K23" i="7" s="1"/>
  <c r="F20" i="8"/>
  <c r="C22" i="7" s="1"/>
  <c r="W22" i="7"/>
  <c r="W23" i="7" s="1"/>
  <c r="V20" i="7"/>
  <c r="G28" i="7"/>
  <c r="G20" i="7"/>
  <c r="G21" i="7" s="1"/>
  <c r="C20" i="7"/>
  <c r="R20" i="7"/>
  <c r="AD26" i="7"/>
  <c r="J21" i="7"/>
  <c r="Z20" i="7"/>
  <c r="AD21" i="7"/>
  <c r="O20" i="7"/>
  <c r="O21" i="7" s="1"/>
  <c r="O24" i="7"/>
  <c r="W28" i="7"/>
  <c r="W29" i="7" s="1"/>
  <c r="K28" i="7"/>
  <c r="K29" i="7" s="1"/>
  <c r="O26" i="7"/>
  <c r="O27" i="7" s="1"/>
  <c r="O28" i="7"/>
  <c r="O29" i="7" s="1"/>
  <c r="F28" i="7" l="1"/>
  <c r="G29" i="7"/>
  <c r="AM24" i="7"/>
  <c r="O25" i="7"/>
  <c r="G15" i="8"/>
  <c r="B20" i="7"/>
  <c r="C21" i="7"/>
  <c r="B21" i="7" s="1"/>
  <c r="C23" i="7"/>
  <c r="B23" i="7" s="1"/>
  <c r="I15" i="8"/>
  <c r="O18" i="7" s="1"/>
  <c r="N15" i="8"/>
  <c r="AI18" i="7" s="1"/>
  <c r="M15" i="8"/>
  <c r="AE18" i="7" s="1"/>
  <c r="H15" i="8"/>
  <c r="K18" i="7" s="1"/>
  <c r="F15" i="8"/>
  <c r="C18" i="7" s="1"/>
  <c r="C19" i="7" s="1"/>
  <c r="B19" i="7" s="1"/>
  <c r="J15" i="8"/>
  <c r="S18" i="7" s="1"/>
  <c r="K15" i="8"/>
  <c r="W18" i="7" s="1"/>
  <c r="W19" i="7" s="1"/>
  <c r="AM28" i="7"/>
  <c r="AM22" i="7"/>
  <c r="AM20" i="7"/>
  <c r="V21" i="7"/>
  <c r="F21" i="7"/>
  <c r="F20" i="7"/>
  <c r="R21" i="7"/>
  <c r="K26" i="7"/>
  <c r="W26" i="7"/>
  <c r="W27" i="7" s="1"/>
  <c r="Z21" i="7"/>
  <c r="AD20" i="7"/>
  <c r="F29" i="7"/>
  <c r="AD27" i="7"/>
  <c r="J20" i="7"/>
  <c r="N29" i="7"/>
  <c r="N22" i="7"/>
  <c r="R22" i="7"/>
  <c r="F22" i="7"/>
  <c r="V24" i="7"/>
  <c r="N27" i="7"/>
  <c r="J23" i="7"/>
  <c r="AA18" i="7"/>
  <c r="AD23" i="7"/>
  <c r="G18" i="7"/>
  <c r="J22" i="7"/>
  <c r="V22" i="7"/>
  <c r="K27" i="7" l="1"/>
  <c r="J27" i="7" s="1"/>
  <c r="S19" i="7"/>
  <c r="R19" i="7" s="1"/>
  <c r="AD18" i="7"/>
  <c r="AE19" i="7"/>
  <c r="AD19" i="7" s="1"/>
  <c r="O19" i="7"/>
  <c r="N19" i="7" s="1"/>
  <c r="B18" i="7"/>
  <c r="G19" i="7"/>
  <c r="F19" i="7" s="1"/>
  <c r="K19" i="7"/>
  <c r="J19" i="7" s="1"/>
  <c r="Z18" i="7"/>
  <c r="AA19" i="7"/>
  <c r="Z19" i="7" s="1"/>
  <c r="AI19" i="7"/>
  <c r="AH19" i="7" s="1"/>
  <c r="AH18" i="7"/>
  <c r="AM18" i="7"/>
  <c r="V29" i="7"/>
  <c r="V23" i="7"/>
  <c r="AM26" i="7"/>
  <c r="N23" i="7"/>
  <c r="J29" i="7"/>
  <c r="N25" i="7"/>
  <c r="J28" i="7"/>
  <c r="N24" i="7"/>
  <c r="R23" i="7"/>
  <c r="N21" i="7"/>
  <c r="AL21" i="7" s="1"/>
  <c r="N20" i="7"/>
  <c r="AL20" i="7" s="1"/>
  <c r="F18" i="7"/>
  <c r="AD22" i="7"/>
  <c r="B22" i="7"/>
  <c r="F23" i="7"/>
  <c r="R18" i="7"/>
  <c r="H31" i="10" l="1"/>
  <c r="J31" i="10" s="1"/>
  <c r="AH17" i="7"/>
  <c r="AL22" i="7"/>
  <c r="AM29" i="7"/>
  <c r="AL29" i="7"/>
  <c r="AL23" i="7"/>
  <c r="AM21" i="7"/>
  <c r="AL24" i="7"/>
  <c r="AM23" i="7"/>
  <c r="V25" i="7"/>
  <c r="AL25" i="7" s="1"/>
  <c r="AM25" i="7"/>
  <c r="V19" i="7"/>
  <c r="AL19" i="7" s="1"/>
  <c r="V27" i="7"/>
  <c r="AL27" i="7" s="1"/>
  <c r="AM27" i="7"/>
  <c r="K34" i="7"/>
  <c r="N18" i="7"/>
  <c r="J18" i="7"/>
  <c r="V18" i="7"/>
  <c r="H160" i="10" l="1"/>
  <c r="J160" i="10" s="1"/>
  <c r="H35" i="10"/>
  <c r="J35" i="10" s="1"/>
  <c r="L35" i="10" s="1"/>
  <c r="AI17" i="7"/>
  <c r="L31" i="10"/>
  <c r="AL18" i="7"/>
  <c r="AD28" i="7"/>
  <c r="V28" i="7"/>
  <c r="R28" i="7"/>
  <c r="N28" i="7"/>
  <c r="L160" i="10" l="1"/>
  <c r="H33" i="10"/>
  <c r="J33" i="10" s="1"/>
  <c r="AH52" i="7"/>
  <c r="AI52" i="7" s="1"/>
  <c r="AI51" i="7"/>
  <c r="AI53" i="7"/>
  <c r="AL28" i="7"/>
  <c r="Z26" i="7"/>
  <c r="V26" i="7"/>
  <c r="R26" i="7"/>
  <c r="N26" i="7"/>
  <c r="J26" i="7"/>
  <c r="F26" i="7"/>
  <c r="F17" i="7" s="1"/>
  <c r="G17" i="7" s="1"/>
  <c r="M1" i="7"/>
  <c r="Y1" i="7" s="1"/>
  <c r="H37" i="10" l="1"/>
  <c r="J37" i="10" s="1"/>
  <c r="L37" i="10" s="1"/>
  <c r="AH54" i="7"/>
  <c r="AI54" i="7"/>
  <c r="AH59" i="7" s="1"/>
  <c r="AH60" i="7" s="1"/>
  <c r="AH61" i="7" s="1"/>
  <c r="AH11" i="7" s="1"/>
  <c r="AH13" i="7" s="1"/>
  <c r="AH55" i="7" s="1"/>
  <c r="L33" i="10"/>
  <c r="AL26" i="7"/>
  <c r="AD17" i="7"/>
  <c r="AD51" i="7" s="1"/>
  <c r="AE43" i="7"/>
  <c r="Z17" i="7"/>
  <c r="Z43" i="7"/>
  <c r="V31" i="7"/>
  <c r="W31" i="7" s="1"/>
  <c r="V43" i="7"/>
  <c r="W43" i="7" s="1"/>
  <c r="R17" i="7"/>
  <c r="S17" i="7" s="1"/>
  <c r="R31" i="7"/>
  <c r="S31" i="7" s="1"/>
  <c r="R43" i="7"/>
  <c r="S43" i="7" s="1"/>
  <c r="N31" i="7"/>
  <c r="O31" i="7" s="1"/>
  <c r="N43" i="7"/>
  <c r="O43" i="7" s="1"/>
  <c r="J43" i="7"/>
  <c r="K43" i="7" s="1"/>
  <c r="F31" i="7"/>
  <c r="F43" i="7"/>
  <c r="G43" i="7" s="1"/>
  <c r="B17" i="7"/>
  <c r="C31" i="7"/>
  <c r="B43" i="7"/>
  <c r="AL9" i="7"/>
  <c r="AL10" i="7"/>
  <c r="AN30" i="7"/>
  <c r="C30" i="7"/>
  <c r="G30" i="7"/>
  <c r="K30" i="7"/>
  <c r="O30" i="7"/>
  <c r="S30" i="7"/>
  <c r="W30" i="7"/>
  <c r="AA30" i="7"/>
  <c r="AE30" i="7"/>
  <c r="C32" i="7"/>
  <c r="O32" i="7"/>
  <c r="S32" i="7"/>
  <c r="AA32" i="7"/>
  <c r="C34" i="7"/>
  <c r="O34" i="7"/>
  <c r="S34" i="7"/>
  <c r="W34" i="7"/>
  <c r="AA34" i="7"/>
  <c r="AE34" i="7"/>
  <c r="C35" i="7"/>
  <c r="G35" i="7"/>
  <c r="K35" i="7"/>
  <c r="O35" i="7"/>
  <c r="S35" i="7"/>
  <c r="W35" i="7"/>
  <c r="AA35" i="7"/>
  <c r="AE35" i="7"/>
  <c r="C36" i="7"/>
  <c r="G36" i="7"/>
  <c r="K36" i="7"/>
  <c r="O36" i="7"/>
  <c r="S36" i="7"/>
  <c r="W36" i="7"/>
  <c r="AA36" i="7"/>
  <c r="AE36" i="7"/>
  <c r="C37" i="7"/>
  <c r="G37" i="7"/>
  <c r="K37" i="7"/>
  <c r="O37" i="7"/>
  <c r="S37" i="7"/>
  <c r="W37" i="7"/>
  <c r="AA37" i="7"/>
  <c r="AE37" i="7"/>
  <c r="C38" i="7"/>
  <c r="G38" i="7"/>
  <c r="K38" i="7"/>
  <c r="O38" i="7"/>
  <c r="S38" i="7"/>
  <c r="W38" i="7"/>
  <c r="AA38" i="7"/>
  <c r="AE38" i="7"/>
  <c r="C39" i="7"/>
  <c r="G39" i="7"/>
  <c r="K39" i="7"/>
  <c r="O39" i="7"/>
  <c r="S39" i="7"/>
  <c r="W39" i="7"/>
  <c r="AA39" i="7"/>
  <c r="AE39" i="7"/>
  <c r="C40" i="7"/>
  <c r="G40" i="7"/>
  <c r="K40" i="7"/>
  <c r="O40" i="7"/>
  <c r="S40" i="7"/>
  <c r="W40" i="7"/>
  <c r="AA40" i="7"/>
  <c r="AE40" i="7"/>
  <c r="C41" i="7"/>
  <c r="G41" i="7"/>
  <c r="K41" i="7"/>
  <c r="O41" i="7"/>
  <c r="S41" i="7"/>
  <c r="W41" i="7"/>
  <c r="AA41" i="7"/>
  <c r="AE41" i="7"/>
  <c r="C42" i="7"/>
  <c r="G42" i="7"/>
  <c r="K42" i="7"/>
  <c r="O42" i="7"/>
  <c r="S42" i="7"/>
  <c r="W42" i="7"/>
  <c r="AA42" i="7"/>
  <c r="AE42" i="7"/>
  <c r="C44" i="7"/>
  <c r="G44" i="7"/>
  <c r="K44" i="7"/>
  <c r="O44" i="7"/>
  <c r="S44" i="7"/>
  <c r="W44" i="7"/>
  <c r="AA44" i="7"/>
  <c r="AE44" i="7"/>
  <c r="C45" i="7"/>
  <c r="G45" i="7"/>
  <c r="K45" i="7"/>
  <c r="O45" i="7"/>
  <c r="S45" i="7"/>
  <c r="W45" i="7"/>
  <c r="AA45" i="7"/>
  <c r="AE45" i="7"/>
  <c r="C46" i="7"/>
  <c r="G46" i="7"/>
  <c r="K46" i="7"/>
  <c r="O46" i="7"/>
  <c r="S46" i="7"/>
  <c r="W46" i="7"/>
  <c r="AA46" i="7"/>
  <c r="AE46" i="7"/>
  <c r="C47" i="7"/>
  <c r="G47" i="7"/>
  <c r="K47" i="7"/>
  <c r="O47" i="7"/>
  <c r="S47" i="7"/>
  <c r="W47" i="7"/>
  <c r="AA47" i="7"/>
  <c r="AE47" i="7"/>
  <c r="C48" i="7"/>
  <c r="G48" i="7"/>
  <c r="K48" i="7"/>
  <c r="O48" i="7"/>
  <c r="S48" i="7"/>
  <c r="W48" i="7"/>
  <c r="AA48" i="7"/>
  <c r="AE48" i="7"/>
  <c r="C49" i="7"/>
  <c r="G49" i="7"/>
  <c r="K49" i="7"/>
  <c r="O49" i="7"/>
  <c r="S49" i="7"/>
  <c r="W49" i="7"/>
  <c r="AA49" i="7"/>
  <c r="AE49" i="7"/>
  <c r="C50" i="7"/>
  <c r="G50" i="7"/>
  <c r="K50" i="7"/>
  <c r="O50" i="7"/>
  <c r="S50" i="7"/>
  <c r="W50" i="7"/>
  <c r="AA50" i="7"/>
  <c r="AE50" i="7"/>
  <c r="C16" i="7"/>
  <c r="G16" i="7"/>
  <c r="K16" i="7"/>
  <c r="O16" i="7"/>
  <c r="S16" i="7"/>
  <c r="W16" i="7"/>
  <c r="AA16" i="7"/>
  <c r="AE16" i="7"/>
  <c r="C9" i="7"/>
  <c r="C10" i="7"/>
  <c r="G10" i="7"/>
  <c r="K10" i="7"/>
  <c r="O10" i="7"/>
  <c r="S10" i="7"/>
  <c r="W10" i="7"/>
  <c r="AA10" i="7"/>
  <c r="AE10" i="7"/>
  <c r="C12" i="7"/>
  <c r="G12" i="7"/>
  <c r="K12" i="7"/>
  <c r="O12" i="7"/>
  <c r="S12" i="7"/>
  <c r="W12" i="7"/>
  <c r="AA12" i="7"/>
  <c r="AE12" i="7"/>
  <c r="G9" i="7"/>
  <c r="K9" i="7"/>
  <c r="O9" i="7"/>
  <c r="S9" i="7"/>
  <c r="W9" i="7"/>
  <c r="AA9" i="7"/>
  <c r="AE9" i="7"/>
  <c r="C39" i="5"/>
  <c r="B39" i="5" s="1"/>
  <c r="L45" i="4" s="1"/>
  <c r="C31" i="5"/>
  <c r="C32" i="5" s="1"/>
  <c r="B32" i="5" s="1"/>
  <c r="J37" i="4" s="1"/>
  <c r="C28" i="5"/>
  <c r="C27" i="5" s="1"/>
  <c r="C41" i="5"/>
  <c r="B41" i="5" s="1"/>
  <c r="H49" i="4" s="1"/>
  <c r="L61" i="4" s="1"/>
  <c r="D8" i="5"/>
  <c r="D17" i="5"/>
  <c r="B55" i="5" s="1"/>
  <c r="B6" i="5"/>
  <c r="L15" i="4"/>
  <c r="B7" i="5"/>
  <c r="L17" i="4"/>
  <c r="B16" i="5"/>
  <c r="L21" i="4"/>
  <c r="B42" i="5"/>
  <c r="B43" i="5"/>
  <c r="B44" i="5"/>
  <c r="B45" i="5"/>
  <c r="B46" i="5"/>
  <c r="B47" i="5"/>
  <c r="B24" i="5"/>
  <c r="L26" i="4" s="1"/>
  <c r="B37" i="5"/>
  <c r="D16" i="6"/>
  <c r="F16" i="6" s="1"/>
  <c r="B35" i="5"/>
  <c r="L43" i="4" s="1"/>
  <c r="B29" i="5"/>
  <c r="H33" i="4" s="1"/>
  <c r="H188" i="4"/>
  <c r="J186" i="4"/>
  <c r="L186" i="4"/>
  <c r="J184" i="4"/>
  <c r="L184" i="4"/>
  <c r="J182" i="4"/>
  <c r="L182" i="4"/>
  <c r="J180" i="4"/>
  <c r="L180" i="4"/>
  <c r="J178" i="4"/>
  <c r="L178" i="4"/>
  <c r="J176" i="4"/>
  <c r="L176" i="4"/>
  <c r="J174" i="4"/>
  <c r="L174" i="4"/>
  <c r="J172" i="4"/>
  <c r="L172" i="4"/>
  <c r="J170" i="4"/>
  <c r="L170" i="4"/>
  <c r="J168" i="4"/>
  <c r="L168" i="4"/>
  <c r="J166" i="4"/>
  <c r="L166" i="4"/>
  <c r="J164" i="4"/>
  <c r="L164" i="4"/>
  <c r="J162" i="4"/>
  <c r="L162" i="4"/>
  <c r="J160" i="4"/>
  <c r="L160" i="4"/>
  <c r="J158" i="4"/>
  <c r="L158" i="4"/>
  <c r="J156" i="4"/>
  <c r="L156" i="4"/>
  <c r="J154" i="4"/>
  <c r="L154" i="4"/>
  <c r="J152" i="4"/>
  <c r="L152" i="4"/>
  <c r="J150" i="4"/>
  <c r="L150" i="4"/>
  <c r="J148" i="4"/>
  <c r="L148" i="4"/>
  <c r="L39" i="4"/>
  <c r="J35" i="4"/>
  <c r="L35" i="4" s="1"/>
  <c r="J31" i="4"/>
  <c r="L87" i="4"/>
  <c r="J188" i="4"/>
  <c r="AL43" i="7" l="1"/>
  <c r="H180" i="10"/>
  <c r="J180" i="10" s="1"/>
  <c r="J181" i="10" s="1"/>
  <c r="J39" i="10" s="1"/>
  <c r="AH56" i="7"/>
  <c r="AI11" i="7"/>
  <c r="AI13" i="7" s="1"/>
  <c r="AI55" i="7" s="1"/>
  <c r="AI56" i="7" s="1"/>
  <c r="AM32" i="7"/>
  <c r="AD52" i="7"/>
  <c r="AE52" i="7" s="1"/>
  <c r="AM34" i="7"/>
  <c r="AM16" i="7"/>
  <c r="AM50" i="7"/>
  <c r="AM49" i="7"/>
  <c r="AM48" i="7"/>
  <c r="AM47" i="7"/>
  <c r="AM46" i="7"/>
  <c r="AM45" i="7"/>
  <c r="AM42" i="7"/>
  <c r="AM41" i="7"/>
  <c r="AM40" i="7"/>
  <c r="AM39" i="7"/>
  <c r="AM38" i="7"/>
  <c r="AM37" i="7"/>
  <c r="AM36" i="7"/>
  <c r="AM35" i="7"/>
  <c r="G31" i="7"/>
  <c r="AM12" i="7"/>
  <c r="AM44" i="7"/>
  <c r="L62" i="10"/>
  <c r="Z51" i="7"/>
  <c r="AM10" i="7"/>
  <c r="AM9" i="7"/>
  <c r="C43" i="7"/>
  <c r="B15" i="6"/>
  <c r="D15" i="6" s="1"/>
  <c r="F15" i="6" s="1"/>
  <c r="B11" i="6"/>
  <c r="D11" i="6" s="1"/>
  <c r="F11" i="6" s="1"/>
  <c r="L188" i="4"/>
  <c r="B27" i="5"/>
  <c r="C30" i="5"/>
  <c r="B30" i="5" s="1"/>
  <c r="L31" i="4"/>
  <c r="B31" i="5"/>
  <c r="H37" i="4" s="1"/>
  <c r="L37" i="4" s="1"/>
  <c r="B28" i="5"/>
  <c r="J33" i="4" s="1"/>
  <c r="J41" i="4" s="1"/>
  <c r="AA43" i="7"/>
  <c r="N17" i="7"/>
  <c r="N51" i="7" s="1"/>
  <c r="B13" i="6"/>
  <c r="D13" i="6" s="1"/>
  <c r="F13" i="6" s="1"/>
  <c r="R51" i="7"/>
  <c r="F51" i="7"/>
  <c r="AE17" i="7"/>
  <c r="AA17" i="7"/>
  <c r="C17" i="7"/>
  <c r="B51" i="7"/>
  <c r="H181" i="10" l="1"/>
  <c r="H39" i="10" s="1"/>
  <c r="H41" i="10" s="1"/>
  <c r="C53" i="7"/>
  <c r="B52" i="7"/>
  <c r="F52" i="7"/>
  <c r="G52" i="7" s="1"/>
  <c r="G53" i="7"/>
  <c r="R52" i="7"/>
  <c r="S52" i="7" s="1"/>
  <c r="S53" i="7"/>
  <c r="Z52" i="7"/>
  <c r="AA53" i="7"/>
  <c r="O53" i="7"/>
  <c r="N52" i="7"/>
  <c r="J41" i="10"/>
  <c r="AM43" i="7"/>
  <c r="L180" i="10"/>
  <c r="L181" i="10" s="1"/>
  <c r="B18" i="6"/>
  <c r="D18" i="6" s="1"/>
  <c r="F18" i="6" s="1"/>
  <c r="AA51" i="7"/>
  <c r="AE51" i="7"/>
  <c r="AE53" i="7"/>
  <c r="S51" i="7"/>
  <c r="O51" i="7"/>
  <c r="G51" i="7"/>
  <c r="C51" i="7"/>
  <c r="L33" i="4"/>
  <c r="H41" i="4"/>
  <c r="L41" i="4"/>
  <c r="L67" i="4" s="1"/>
  <c r="C26" i="5"/>
  <c r="O17" i="7"/>
  <c r="L41" i="10" l="1"/>
  <c r="L39" i="10"/>
  <c r="B54" i="7"/>
  <c r="C52" i="7"/>
  <c r="C54" i="7" s="1"/>
  <c r="B59" i="7" s="1"/>
  <c r="S54" i="7"/>
  <c r="R59" i="7" s="1"/>
  <c r="Z54" i="7"/>
  <c r="AA52" i="7"/>
  <c r="AA54" i="7" s="1"/>
  <c r="Z59" i="7" s="1"/>
  <c r="AD54" i="7"/>
  <c r="AE54" i="7"/>
  <c r="AD59" i="7" s="1"/>
  <c r="R54" i="7"/>
  <c r="N54" i="7"/>
  <c r="O52" i="7"/>
  <c r="O54" i="7" s="1"/>
  <c r="G54" i="7"/>
  <c r="F59" i="7" s="1"/>
  <c r="F54" i="7"/>
  <c r="C49" i="5"/>
  <c r="B26" i="5"/>
  <c r="L77" i="4"/>
  <c r="L91" i="4"/>
  <c r="AD60" i="7" l="1"/>
  <c r="AD61" i="7" s="1"/>
  <c r="AD11" i="7" s="1"/>
  <c r="Z60" i="7"/>
  <c r="Z61" i="7" s="1"/>
  <c r="Z11" i="7" s="1"/>
  <c r="AA11" i="7" s="1"/>
  <c r="R60" i="7"/>
  <c r="R61" i="7" s="1"/>
  <c r="R11" i="7" s="1"/>
  <c r="S11" i="7" s="1"/>
  <c r="F60" i="7"/>
  <c r="F61" i="7" s="1"/>
  <c r="F11" i="7" s="1"/>
  <c r="G11" i="7" s="1"/>
  <c r="B60" i="7"/>
  <c r="B61" i="7" s="1"/>
  <c r="B11" i="7" s="1"/>
  <c r="N59" i="7"/>
  <c r="B49" i="5"/>
  <c r="B54" i="5"/>
  <c r="B56" i="5" s="1"/>
  <c r="AE11" i="7" l="1"/>
  <c r="AD13" i="7"/>
  <c r="Z13" i="7"/>
  <c r="AA13" i="7" s="1"/>
  <c r="AA55" i="7" s="1"/>
  <c r="AA56" i="7" s="1"/>
  <c r="F13" i="7"/>
  <c r="G13" i="7" s="1"/>
  <c r="G55" i="7" s="1"/>
  <c r="G56" i="7" s="1"/>
  <c r="R13" i="7"/>
  <c r="S13" i="7" s="1"/>
  <c r="S55" i="7" s="1"/>
  <c r="S56" i="7" s="1"/>
  <c r="N60" i="7"/>
  <c r="N61" i="7" s="1"/>
  <c r="N11" i="7" s="1"/>
  <c r="C11" i="7"/>
  <c r="B13" i="7"/>
  <c r="B55" i="7" s="1"/>
  <c r="B56" i="7" s="1"/>
  <c r="D68" i="5"/>
  <c r="C15" i="5" s="1"/>
  <c r="B15" i="5" s="1"/>
  <c r="D67" i="5"/>
  <c r="C14" i="5" s="1"/>
  <c r="B14" i="5" s="1"/>
  <c r="D63" i="5"/>
  <c r="C10" i="5" s="1"/>
  <c r="B10" i="5" s="1"/>
  <c r="D62" i="5"/>
  <c r="C9" i="5" s="1"/>
  <c r="D64" i="5"/>
  <c r="C11" i="5" s="1"/>
  <c r="B11" i="5" s="1"/>
  <c r="D66" i="5"/>
  <c r="C13" i="5" s="1"/>
  <c r="B13" i="5" s="1"/>
  <c r="D65" i="5"/>
  <c r="C12" i="5" s="1"/>
  <c r="B12" i="5" s="1"/>
  <c r="R55" i="7" l="1"/>
  <c r="R56" i="7" s="1"/>
  <c r="AE13" i="7"/>
  <c r="AE55" i="7" s="1"/>
  <c r="AE56" i="7" s="1"/>
  <c r="AD55" i="7"/>
  <c r="AD56" i="7" s="1"/>
  <c r="Z55" i="7"/>
  <c r="Z56" i="7" s="1"/>
  <c r="F55" i="7"/>
  <c r="F56" i="7" s="1"/>
  <c r="C13" i="7"/>
  <c r="C55" i="7" s="1"/>
  <c r="C56" i="7" s="1"/>
  <c r="O11" i="7"/>
  <c r="N13" i="7"/>
  <c r="N55" i="7" s="1"/>
  <c r="N56" i="7" s="1"/>
  <c r="C8" i="5"/>
  <c r="B9" i="5"/>
  <c r="O13" i="7" l="1"/>
  <c r="O55" i="7" s="1"/>
  <c r="O56" i="7" s="1"/>
  <c r="B8" i="5"/>
  <c r="C17" i="5"/>
  <c r="L19" i="4" l="1"/>
  <c r="L23" i="4" s="1"/>
  <c r="B17" i="5"/>
  <c r="L85" i="4" l="1"/>
  <c r="L89" i="4" s="1"/>
  <c r="L95" i="4" s="1"/>
  <c r="L73" i="4"/>
  <c r="L79" i="4" s="1"/>
  <c r="J17" i="7"/>
  <c r="K17" i="7" l="1"/>
  <c r="B14" i="6" l="1"/>
  <c r="D14" i="6" l="1"/>
  <c r="B12" i="6"/>
  <c r="V17" i="7"/>
  <c r="AL17" i="7" s="1"/>
  <c r="V51" i="7" l="1"/>
  <c r="W17" i="7"/>
  <c r="AM17" i="7" s="1"/>
  <c r="D12" i="6"/>
  <c r="F14" i="6"/>
  <c r="F12" i="6" s="1"/>
  <c r="V52" i="7" l="1"/>
  <c r="W53" i="7"/>
  <c r="W51" i="7"/>
  <c r="V54" i="7" l="1"/>
  <c r="W52" i="7"/>
  <c r="W54" i="7" s="1"/>
  <c r="V59" i="7" s="1"/>
  <c r="J31" i="7"/>
  <c r="AL31" i="7" s="1"/>
  <c r="AL51" i="7" l="1"/>
  <c r="AL53" i="7" s="1"/>
  <c r="V60" i="7"/>
  <c r="V61" i="7" s="1"/>
  <c r="V11" i="7" s="1"/>
  <c r="L45" i="10"/>
  <c r="L68" i="10" s="1"/>
  <c r="J51" i="7"/>
  <c r="K31" i="7"/>
  <c r="AM31" i="7" s="1"/>
  <c r="L185" i="10" l="1"/>
  <c r="L199" i="10" s="1"/>
  <c r="L201" i="10" s="1"/>
  <c r="L70" i="10" s="1"/>
  <c r="W11" i="7"/>
  <c r="V13" i="7"/>
  <c r="W13" i="7" s="1"/>
  <c r="W55" i="7" s="1"/>
  <c r="W56" i="7" s="1"/>
  <c r="K53" i="7"/>
  <c r="J52" i="7"/>
  <c r="K52" i="7" s="1"/>
  <c r="AL52" i="7"/>
  <c r="AM51" i="7"/>
  <c r="K51" i="7"/>
  <c r="B17" i="6"/>
  <c r="AM52" i="7" l="1"/>
  <c r="V55" i="7"/>
  <c r="V56" i="7" s="1"/>
  <c r="AM53" i="7"/>
  <c r="J54" i="7"/>
  <c r="K54" i="7"/>
  <c r="B19" i="6"/>
  <c r="D17" i="6"/>
  <c r="L98" i="10" l="1"/>
  <c r="L84" i="10"/>
  <c r="J59" i="7"/>
  <c r="AL54" i="7"/>
  <c r="AM54" i="7"/>
  <c r="F17" i="6"/>
  <c r="F19" i="6" s="1"/>
  <c r="D19" i="6"/>
  <c r="J60" i="7" l="1"/>
  <c r="J61" i="7" s="1"/>
  <c r="J11" i="7" s="1"/>
  <c r="J13" i="7" l="1"/>
  <c r="K13" i="7" s="1"/>
  <c r="K55" i="7" s="1"/>
  <c r="K56" i="7" s="1"/>
  <c r="K11" i="7"/>
  <c r="AM11" i="7" s="1"/>
  <c r="AL11" i="7"/>
  <c r="J55" i="7" l="1"/>
  <c r="J56" i="7" s="1"/>
  <c r="L15" i="10"/>
  <c r="L23" i="10" s="1"/>
  <c r="AL13" i="7"/>
  <c r="AL55" i="7" s="1"/>
  <c r="AL56" i="7" s="1"/>
  <c r="AM13" i="7" l="1"/>
  <c r="AM55" i="7" s="1"/>
  <c r="AM56" i="7" s="1"/>
  <c r="B8" i="6"/>
  <c r="B21" i="6" s="1"/>
  <c r="D6" i="6" s="1"/>
  <c r="L80" i="10"/>
  <c r="L86" i="10" s="1"/>
  <c r="L92" i="10"/>
  <c r="L96" i="10" s="1"/>
  <c r="L102" i="10" s="1"/>
  <c r="D8" i="6" l="1"/>
  <c r="F8" i="6" s="1"/>
  <c r="D21" i="6" l="1"/>
  <c r="F6" i="6" s="1"/>
  <c r="F21" i="6" s="1"/>
  <c r="F17" i="12"/>
  <c r="F18" i="12" s="1"/>
  <c r="F19" i="12" l="1"/>
  <c r="F20" i="12" s="1"/>
</calcChain>
</file>

<file path=xl/sharedStrings.xml><?xml version="1.0" encoding="utf-8"?>
<sst xmlns="http://schemas.openxmlformats.org/spreadsheetml/2006/main" count="1039" uniqueCount="374">
  <si>
    <t>Revenues</t>
  </si>
  <si>
    <t>Annual</t>
  </si>
  <si>
    <t>Monthly</t>
  </si>
  <si>
    <t xml:space="preserve"> Sales to External Customers </t>
  </si>
  <si>
    <t xml:space="preserve"> Sales to Related 22 Accounts </t>
  </si>
  <si>
    <t xml:space="preserve"> Sales to Internal Customers </t>
  </si>
  <si>
    <t xml:space="preserve"> Other Revenues </t>
  </si>
  <si>
    <t xml:space="preserve"> Total Revenues </t>
  </si>
  <si>
    <t xml:space="preserve"> Expenses </t>
  </si>
  <si>
    <t xml:space="preserve"> Cost of Goods Sold </t>
  </si>
  <si>
    <t xml:space="preserve"> Travel </t>
  </si>
  <si>
    <t xml:space="preserve"> Other Operating Expenses </t>
  </si>
  <si>
    <t xml:space="preserve"> Total Expenses </t>
  </si>
  <si>
    <t>Three-Year Projection</t>
  </si>
  <si>
    <t>FY15</t>
  </si>
  <si>
    <t>FY16</t>
  </si>
  <si>
    <t>Beginning  Fund Balance</t>
  </si>
  <si>
    <t>Expenses</t>
  </si>
  <si>
    <t>Salaries</t>
  </si>
  <si>
    <t>Base Salary</t>
  </si>
  <si>
    <t>Fringe</t>
  </si>
  <si>
    <t>Depreciation</t>
  </si>
  <si>
    <t>Other Direct Costs</t>
  </si>
  <si>
    <t>Total Costs</t>
  </si>
  <si>
    <t>Fund Balances at June 30</t>
  </si>
  <si>
    <t>Costs of Goods Sold</t>
  </si>
  <si>
    <t>Travel</t>
  </si>
  <si>
    <t>Other Operating Expenses</t>
  </si>
  <si>
    <t>Equipment</t>
  </si>
  <si>
    <t>Recharge Center 21</t>
  </si>
  <si>
    <t>Instructions:</t>
  </si>
  <si>
    <t xml:space="preserve">1.  Cells with 0.00 have formulas for automatic calculations.  </t>
  </si>
  <si>
    <t xml:space="preserve"> Fund Budget Request</t>
  </si>
  <si>
    <t>2.  Delete formulas if you do not want to use the automatic calculations.</t>
  </si>
  <si>
    <t xml:space="preserve">   Fiscal Year 2013 -2014</t>
  </si>
  <si>
    <t>3.  Fill in the information requested and check your figures for accuracy.</t>
  </si>
  <si>
    <t>4.  Attach current billing rate calculation and any changes to the business plan.</t>
  </si>
  <si>
    <t>5.  Send completed form to Campus Services --Campus Mail Dept 6003</t>
  </si>
  <si>
    <r>
      <t>Account Title</t>
    </r>
    <r>
      <rPr>
        <u/>
        <sz val="12"/>
        <rFont val="Arial"/>
        <family val="2"/>
      </rPr>
      <t xml:space="preserve">                                                                                                                                </t>
    </r>
  </si>
  <si>
    <r>
      <t xml:space="preserve">Dept. No. </t>
    </r>
    <r>
      <rPr>
        <u/>
        <sz val="12"/>
        <rFont val="Arial"/>
        <family val="2"/>
      </rPr>
      <t xml:space="preserve">                        </t>
    </r>
  </si>
  <si>
    <t xml:space="preserve">Account No. </t>
  </si>
  <si>
    <t>Phone No.</t>
  </si>
  <si>
    <t xml:space="preserve">Dept. Contact For Accounting Issues </t>
  </si>
  <si>
    <t>Associated 22- Fund Educational Business Activities Account No.</t>
  </si>
  <si>
    <t>A.  REVENUES</t>
  </si>
  <si>
    <t>1.  Sales to External Customers (4380)</t>
  </si>
  <si>
    <t>(Provide explanation on page 3.)(Please round to the nearest $0,000)</t>
  </si>
  <si>
    <t>2.  Sales to Related 22 Accounts (4702)</t>
  </si>
  <si>
    <t xml:space="preserve">3.  Sales to Internal Customers (4800) </t>
  </si>
  <si>
    <t>4.  Other Revenues</t>
  </si>
  <si>
    <t>Object Code</t>
  </si>
  <si>
    <t>5.</t>
  </si>
  <si>
    <t>TOTAL REVENUES</t>
  </si>
  <si>
    <t>(Automatic Calculation)</t>
  </si>
  <si>
    <t>B.  EXPENDITURES</t>
  </si>
  <si>
    <t>6.   Cost of Goods Sold (7000-7007)</t>
  </si>
  <si>
    <t>Note: Only use this if you have inventory recorded on KFS.</t>
  </si>
  <si>
    <t>7.   Salaries</t>
  </si>
  <si>
    <t>Rate</t>
  </si>
  <si>
    <t xml:space="preserve">       a.  Faculty (5000)</t>
  </si>
  <si>
    <t xml:space="preserve">       b.  Admin Prof (5100)</t>
  </si>
  <si>
    <t xml:space="preserve">       h.  State Classified (5400)</t>
  </si>
  <si>
    <t xml:space="preserve">       n.  Student Hourly (5600)</t>
  </si>
  <si>
    <t xml:space="preserve">       d.  Other (See Multiple Salary Table Page 3.)</t>
  </si>
  <si>
    <t xml:space="preserve">       Total Salaries and Fringe</t>
  </si>
  <si>
    <t>8.   Travel (6000)  (Provide explanation of page 3.)</t>
  </si>
  <si>
    <t>9.  Other Operating Expenses (6200)</t>
  </si>
  <si>
    <t xml:space="preserve">10.  Other Direct Costs </t>
  </si>
  <si>
    <t xml:space="preserve">       </t>
  </si>
  <si>
    <t xml:space="preserve">       a.  Services</t>
  </si>
  <si>
    <t xml:space="preserve">       b.  Equipment Rental</t>
  </si>
  <si>
    <t xml:space="preserve">       c.  Graduate Tuition</t>
  </si>
  <si>
    <t xml:space="preserve">       d.  Depreciation</t>
  </si>
  <si>
    <t xml:space="preserve">       e.  Inventory Adjustments</t>
  </si>
  <si>
    <t xml:space="preserve">       f.  Other (Please explain on Page 3.)</t>
  </si>
  <si>
    <t xml:space="preserve">            </t>
  </si>
  <si>
    <t>Total Other Direct Costs (6600)</t>
  </si>
  <si>
    <t>11.  Utilities (7800)</t>
  </si>
  <si>
    <t>12.  Leased Equipment (8100)</t>
  </si>
  <si>
    <t>13.</t>
  </si>
  <si>
    <t>TOTAL EXPENDITURES</t>
  </si>
  <si>
    <t>C.  FUND BALANCE</t>
  </si>
  <si>
    <t xml:space="preserve">       Beginning Fund Balance (as of July 1, 2013)</t>
  </si>
  <si>
    <t xml:space="preserve">       Plus: </t>
  </si>
  <si>
    <t>Revenues (from line 5.)</t>
  </si>
  <si>
    <t xml:space="preserve">       Plus:</t>
  </si>
  <si>
    <t xml:space="preserve">Subsidies/Transfers-In from Other Funding Sources (if applicable) </t>
  </si>
  <si>
    <t xml:space="preserve">       Less:</t>
  </si>
  <si>
    <t>Expenditures (from line15.)</t>
  </si>
  <si>
    <t xml:space="preserve">       Ending Fund Balance (as of June 30, 2014)**</t>
  </si>
  <si>
    <t>D.  CASH BALANCE</t>
  </si>
  <si>
    <t xml:space="preserve">       Beginning Cash Balance (as of July 1, 2013)</t>
  </si>
  <si>
    <t>Total Cash Available</t>
  </si>
  <si>
    <t>Expenditures (Line15. Total Expenditures less Depreciation line 10d.)</t>
  </si>
  <si>
    <t>Acquisition of New Equipment</t>
  </si>
  <si>
    <t xml:space="preserve">       Ending Cash Balance (as of June 30, 2014) </t>
  </si>
  <si>
    <t>**Note:</t>
  </si>
  <si>
    <t>If either the Ending Fund Balance appears as a deficit, include a corrective action plan and subsidized account.</t>
  </si>
  <si>
    <t>APPROVAL SIGNATURES:</t>
  </si>
  <si>
    <t>(Please sign and print name.)</t>
  </si>
  <si>
    <t>The College/Department will take responsibility for any deficit in this account.</t>
  </si>
  <si>
    <t>Originator</t>
  </si>
  <si>
    <t>(Signature)</t>
  </si>
  <si>
    <t>(Print Name)</t>
  </si>
  <si>
    <t>Date</t>
  </si>
  <si>
    <t>Fiscal Officer</t>
  </si>
  <si>
    <t>Department Head or Director</t>
  </si>
  <si>
    <t>Dean or Vice President or</t>
  </si>
  <si>
    <t>College Business Officer</t>
  </si>
  <si>
    <t>Campus Services</t>
  </si>
  <si>
    <t xml:space="preserve">               RECHARGE CENTER 21 FUND BUDGET REQUEST SUPPLEMENT</t>
  </si>
  <si>
    <t>Please use the lines below for narrative explanations.</t>
  </si>
  <si>
    <t>Briefly explain Sales to External Customers (4380) (From line 1., page 1.):</t>
  </si>
  <si>
    <t>Briefly explain Other Revenues (From line 4., page 1.):</t>
  </si>
  <si>
    <t>Briefly explain how travel relates to the account activity.  Is the traveler's salary charged to this account?  (From line 8., page1.)</t>
  </si>
  <si>
    <t>Use the table below if multiple salary types are charged to this activity:</t>
  </si>
  <si>
    <t>6.   Multiple Salary Table</t>
  </si>
  <si>
    <t xml:space="preserve">      a.  Faculty (5000)</t>
  </si>
  <si>
    <t xml:space="preserve">      b.  Admin Prof (5100)</t>
  </si>
  <si>
    <t xml:space="preserve">      c.  Federal Faculty (5200)</t>
  </si>
  <si>
    <t xml:space="preserve">      d.  Federal Admin Prof (5250)</t>
  </si>
  <si>
    <t xml:space="preserve">      e.  Grad Res Asst (5300)</t>
  </si>
  <si>
    <t xml:space="preserve">      f.  Grad Supp Asst (5320)</t>
  </si>
  <si>
    <t xml:space="preserve">      g.  Grad Teach Asst (5340)</t>
  </si>
  <si>
    <t xml:space="preserve">      h.  State Classified (5400)</t>
  </si>
  <si>
    <t xml:space="preserve">      i.  1st Yr Temp Faculty (5500)</t>
  </si>
  <si>
    <t xml:space="preserve">      j. 2nd Yr + Temp Faculty (5590)</t>
  </si>
  <si>
    <t xml:space="preserve">      k.  1st Yr Temp Admin Pro (5540) </t>
  </si>
  <si>
    <t xml:space="preserve">      l. 2nd Yr + Temp Admin Pro (5590)</t>
  </si>
  <si>
    <t xml:space="preserve">      m. 1st Yr Temp Support (5500)</t>
  </si>
  <si>
    <t xml:space="preserve">      n. 2nd Yr + Temp Support (5590)</t>
  </si>
  <si>
    <t xml:space="preserve">      o. 1st Yr Post Doc, VI, CPI (5550)</t>
  </si>
  <si>
    <t xml:space="preserve">      p. 2nd Yr + Post Doc, VI, CPI (5590)</t>
  </si>
  <si>
    <t xml:space="preserve">      q.  Temp Support (5560) </t>
  </si>
  <si>
    <t xml:space="preserve">      r.  Student Hourly (5600)</t>
  </si>
  <si>
    <t xml:space="preserve">      s.  Workstudy Hourly (5650)</t>
  </si>
  <si>
    <t xml:space="preserve">      t.  Misc Exp/Allow (5700)</t>
  </si>
  <si>
    <t>Total Salaries and Fringe</t>
  </si>
  <si>
    <t xml:space="preserve">Other:  Please use this area to explain any changes in your account activity or business plan.  Use additional </t>
  </si>
  <si>
    <t>paper if necessary.   Be sure to include a copy of your projected billing rate calculation with your budget request.</t>
  </si>
  <si>
    <t>Corrine Lindstadt</t>
  </si>
  <si>
    <t>1-6531</t>
  </si>
  <si>
    <t>Becky Trentlage</t>
  </si>
  <si>
    <t>(FY15 - FY17)</t>
  </si>
  <si>
    <t>FY17</t>
  </si>
  <si>
    <t>Dana Schwartz</t>
  </si>
  <si>
    <t>Erin Mercurio</t>
  </si>
  <si>
    <t>Sherry Wemott-Colton</t>
  </si>
  <si>
    <t>Dishroom Billing Rate Calculation
(FY15 based on FY14)</t>
  </si>
  <si>
    <t>Ad Pro</t>
  </si>
  <si>
    <t xml:space="preserve"> </t>
  </si>
  <si>
    <t>Student Hourlies</t>
  </si>
  <si>
    <t>Hourly Wages</t>
  </si>
  <si>
    <t>Services</t>
  </si>
  <si>
    <t>Total Salary</t>
  </si>
  <si>
    <t>Equipment Rental</t>
  </si>
  <si>
    <t>Graduate Tuition</t>
  </si>
  <si>
    <t>Inventory Adjustments</t>
  </si>
  <si>
    <t>Other</t>
  </si>
  <si>
    <t>AC: glassware, pipets, and pipet-tip</t>
  </si>
  <si>
    <t>AC: liquids</t>
  </si>
  <si>
    <t>AC: biohazard bags</t>
  </si>
  <si>
    <t>Dishwasher use for glassware/processing</t>
  </si>
  <si>
    <t>Handwashing/special handling</t>
  </si>
  <si>
    <t>Lab mopping</t>
  </si>
  <si>
    <t>Billing Rate Calculation</t>
  </si>
  <si>
    <t>Total Monthly Average Time</t>
  </si>
  <si>
    <t>Average Time per Month on Activity in Hours</t>
  </si>
  <si>
    <t>Monthly Total Expenses</t>
  </si>
  <si>
    <t>Billing Rate per Hour</t>
  </si>
  <si>
    <t>Separate Activity Billing Rate Calculations</t>
  </si>
  <si>
    <t>Activity</t>
  </si>
  <si>
    <t>Time for each Activity (in hours)</t>
  </si>
  <si>
    <t>Revenues are projected to increase by 3% as the customer-base becomes more established.</t>
  </si>
  <si>
    <t>All expenses are projected with a 3% increase.</t>
  </si>
  <si>
    <t>To Be Determined</t>
  </si>
  <si>
    <t>Dish Room Recharge Center Business Plan</t>
  </si>
  <si>
    <t>None</t>
  </si>
  <si>
    <t>In the event of a deficit, the primary account number to be charged is 1471250</t>
  </si>
  <si>
    <t>MilliQ Use</t>
  </si>
  <si>
    <t>Billing Rate per Use</t>
  </si>
  <si>
    <t>Fringe  (25.4%)</t>
  </si>
  <si>
    <t>Hourly Fringe (.8%)</t>
  </si>
  <si>
    <t>Colton, Sherry (6.25% effort)</t>
  </si>
  <si>
    <t>Sales to External Customers</t>
  </si>
  <si>
    <t>Sales to Related 22 Accounts</t>
  </si>
  <si>
    <t>Sales to Internal Customers</t>
  </si>
  <si>
    <t>Other Revenues</t>
  </si>
  <si>
    <t>Total Revenues</t>
  </si>
  <si>
    <t>Cost of Goods Sold</t>
  </si>
  <si>
    <t>Admin Pro</t>
  </si>
  <si>
    <t>Student Hourly</t>
  </si>
  <si>
    <t>Service Contract</t>
  </si>
  <si>
    <t>Utilities</t>
  </si>
  <si>
    <t>Total Expenses</t>
  </si>
  <si>
    <t>Billing Periods (Months)</t>
  </si>
  <si>
    <t>Mop Supplies</t>
  </si>
  <si>
    <t>Bleach</t>
  </si>
  <si>
    <t>Brooms</t>
  </si>
  <si>
    <t>Disinfectant</t>
  </si>
  <si>
    <t>Paper Towels</t>
  </si>
  <si>
    <t>Overall Summary</t>
  </si>
  <si>
    <t>Non-Student Hourly</t>
  </si>
  <si>
    <t>Notes:</t>
  </si>
  <si>
    <t>Hourly Rate</t>
  </si>
  <si>
    <t>Admin Pro Employees</t>
  </si>
  <si>
    <t>Annual Salary</t>
  </si>
  <si>
    <t>Student Hourly Employees</t>
  </si>
  <si>
    <t>Non-Student Hourly Employees</t>
  </si>
  <si>
    <t>Employee Information</t>
  </si>
  <si>
    <t>Academic Faculty</t>
  </si>
  <si>
    <t>State Classified</t>
  </si>
  <si>
    <t>Graduate Assistants &amp; Predoc Fellows</t>
  </si>
  <si>
    <r>
      <t xml:space="preserve">Activity Designation for Billing Rate </t>
    </r>
    <r>
      <rPr>
        <sz val="11"/>
        <rFont val="Calibri"/>
        <family val="2"/>
        <scheme val="minor"/>
      </rPr>
      <t>(# of Tests/Samples, # of Widgets, # of Animals, etc.)</t>
    </r>
  </si>
  <si>
    <t xml:space="preserve">      j.  1st Yr Temp Admin Pro (5540) </t>
  </si>
  <si>
    <t xml:space="preserve">      k. 1st Yr Temp Support (5500)</t>
  </si>
  <si>
    <t xml:space="preserve">      l.  Temp Support (5560) </t>
  </si>
  <si>
    <t xml:space="preserve">     m.  Student Hourly (5600)</t>
  </si>
  <si>
    <t xml:space="preserve">     n.  Workstudy Hourly (5650)</t>
  </si>
  <si>
    <t xml:space="preserve">     o.  Misc Exp/Allow (5700)</t>
  </si>
  <si>
    <t>Fringe Rate 
% for Specific FY</t>
  </si>
  <si>
    <t>Grad Asst &amp; Pre-Doc Fellows</t>
  </si>
  <si>
    <t>TOTAL STATE CLASSIFIED</t>
  </si>
  <si>
    <t>TOTAL STUDENT HRLY</t>
  </si>
  <si>
    <t>TOTAL GA &amp; PREDOC FELLOWS</t>
  </si>
  <si>
    <t>TOTAL ADMIN PRO</t>
  </si>
  <si>
    <t>TOTAL ACADEMIC FACULTY</t>
  </si>
  <si>
    <t>You can  add other categories of employees as needed, based on your business plan.</t>
  </si>
  <si>
    <t xml:space="preserve">Note that in columns F-M you would change these to match your Billing Rates and what type of activity those Billing Rates are based on.  You will also need to create the </t>
  </si>
  <si>
    <t>Total Salary + Fringe</t>
  </si>
  <si>
    <t>TOTAL NON-STUDENT HRLY</t>
  </si>
  <si>
    <t>formula in the cells when you have an employee that works on a particular Billing Rate.</t>
  </si>
  <si>
    <t>Need to specify what activity the BR is based on</t>
  </si>
  <si>
    <t>Copier Lease</t>
  </si>
  <si>
    <t>Paper Towels / Facial Tissue</t>
  </si>
  <si>
    <t>Gloves &amp; Masks</t>
  </si>
  <si>
    <t>Other Services</t>
  </si>
  <si>
    <t># of Hr</t>
  </si>
  <si>
    <t>Acct #22xxxxx Account Name Labor Calculations</t>
  </si>
  <si>
    <r>
      <t xml:space="preserve">Net Profit </t>
    </r>
    <r>
      <rPr>
        <b/>
        <sz val="11"/>
        <color rgb="FFFF0000"/>
        <rFont val="Calibri"/>
        <family val="2"/>
        <scheme val="minor"/>
      </rPr>
      <t>(Loss)</t>
    </r>
  </si>
  <si>
    <t>Educational Business Activities-22</t>
  </si>
  <si>
    <t xml:space="preserve">   Fund Budget Request</t>
  </si>
  <si>
    <t>Fiscal Year:  FY24</t>
  </si>
  <si>
    <t xml:space="preserve">Dept. Contact For Accounting Issues:  </t>
  </si>
  <si>
    <t>Associated Recharge Center 21-Fund Account Number (if applicable)</t>
  </si>
  <si>
    <t>2.  Sales to Other State Agencies (4700)</t>
  </si>
  <si>
    <t>3.  Sales to Internal Customers (4800) (Provide explanation on page 3.)</t>
  </si>
  <si>
    <t xml:space="preserve">      Total Salaries and Fringe</t>
  </si>
  <si>
    <t>8.   Travel (6000)</t>
  </si>
  <si>
    <t xml:space="preserve">       d.  Unrelated Income Tax</t>
  </si>
  <si>
    <t xml:space="preserve">       e.  Costs of Services Provided by 21 Accounts</t>
  </si>
  <si>
    <t>(please provide breakdown of costs provided by 21 accounts on page 4)</t>
  </si>
  <si>
    <t>13.  Subtotal Expenditures</t>
  </si>
  <si>
    <t>14.  University G &amp; A Overhead @ 22.5% (9000)  (See Worksheet Page 4.)</t>
  </si>
  <si>
    <t xml:space="preserve">       Beginning Fund Balance (as of July 1, 2023)</t>
  </si>
  <si>
    <t xml:space="preserve">       Ending Fund Balance (as of June 30, 2024)**</t>
  </si>
  <si>
    <t xml:space="preserve">       Beginning Cash Balance (as of July 1, 2023)</t>
  </si>
  <si>
    <t xml:space="preserve">       Ending Cash Balance (as of June 30, 2024) **</t>
  </si>
  <si>
    <t xml:space="preserve">If either the Ending Cash Balance or Ending Fund Balance appear as a deficit, </t>
  </si>
  <si>
    <t>what 16, 22 or 64 account will be used to subsidize the deficit?</t>
  </si>
  <si>
    <t xml:space="preserve">    EDUCATIONAL BUSINESS ACTIVITIES 22 FUND BUDGET REQUEST SUPPLEMENT</t>
  </si>
  <si>
    <t>Briefly explain Sales to Internal Customers (4800) (From line 3., page 1.):</t>
  </si>
  <si>
    <t xml:space="preserve">     o.  Non-Student Hourly (5580)</t>
  </si>
  <si>
    <t>Worksheet for calculation of 22.5% University G&amp;A Overhead:</t>
  </si>
  <si>
    <t>Subtotal Expenditures (line 13.)</t>
  </si>
  <si>
    <t xml:space="preserve">      Subtract  Expenditures not Subject to University G&amp;A Overhead:</t>
  </si>
  <si>
    <t>a.</t>
  </si>
  <si>
    <t>Cost of Goods Sold (line 6.)</t>
  </si>
  <si>
    <t>b.</t>
  </si>
  <si>
    <t>Graduate Tuition (line 10c.)</t>
  </si>
  <si>
    <t>c.</t>
  </si>
  <si>
    <t>Utilities (line 11.)</t>
  </si>
  <si>
    <t>d.</t>
  </si>
  <si>
    <t>Leased Equipment (line 12.)</t>
  </si>
  <si>
    <t xml:space="preserve">Less:  Subtotal Expenditures not subject to University G&amp;A Overhead </t>
  </si>
  <si>
    <t xml:space="preserve">     Total Expenditures Subject to University G&amp;A Overhead</t>
  </si>
  <si>
    <t xml:space="preserve">     Expenditures Subject to University G&amp;A Overhead Times 22.5%</t>
  </si>
  <si>
    <t>Enter this amount on line 14. University G&amp;A Overhead.</t>
  </si>
  <si>
    <t>Costs provided by 21 account:</t>
  </si>
  <si>
    <t>Lab Supplies</t>
  </si>
  <si>
    <t>Office Supplies</t>
  </si>
  <si>
    <t xml:space="preserve">G&amp;A - 22.5% </t>
  </si>
  <si>
    <t>Dept OH - 5%</t>
  </si>
  <si>
    <t>Dept Profit 5%</t>
  </si>
  <si>
    <t>Leased or Rented Equipment</t>
  </si>
  <si>
    <t>FY24 Fringe Rates</t>
  </si>
  <si>
    <t>Admin Prof (5100)</t>
  </si>
  <si>
    <t>Faculty (5000)</t>
  </si>
  <si>
    <t>Federal Faculty (5200)</t>
  </si>
  <si>
    <t>Federal Admin Prof (5250)</t>
  </si>
  <si>
    <t>Grad Res Asst (5300)</t>
  </si>
  <si>
    <t>Grad Supp Asst (5320)</t>
  </si>
  <si>
    <t>Grad Teach Asst (5340)</t>
  </si>
  <si>
    <t>State Classified (5400)</t>
  </si>
  <si>
    <t>1st Yr Temp Faculty (5500)</t>
  </si>
  <si>
    <t xml:space="preserve">1st Yr Temp Admin Pro (5540) </t>
  </si>
  <si>
    <t>1st Yr Temp Support (5500)</t>
  </si>
  <si>
    <t xml:space="preserve">Temp Support (5560) </t>
  </si>
  <si>
    <t>Student Hourly (5600)</t>
  </si>
  <si>
    <t>Workstudy Hourly (5650)</t>
  </si>
  <si>
    <t>Misc Exp/Allow (5700)</t>
  </si>
  <si>
    <t>Non-Student Hourly (5580)</t>
  </si>
  <si>
    <t xml:space="preserve">Admin Pro Fringe </t>
  </si>
  <si>
    <t>Academic Faculty Fringe</t>
  </si>
  <si>
    <t>GA &amp; PDF Fringe</t>
  </si>
  <si>
    <t>State Classified Fringe</t>
  </si>
  <si>
    <t>Non-Student Hourly Fringe</t>
  </si>
  <si>
    <t>Student Hourly Fringe</t>
  </si>
  <si>
    <t>Be sure you update the Fringe rates on the FYxx Fringe Rate tab for the appropriate Fiscal Year</t>
  </si>
  <si>
    <r>
      <rPr>
        <b/>
        <sz val="11"/>
        <color rgb="FFFF0000"/>
        <rFont val="Calibri"/>
        <family val="2"/>
        <scheme val="minor"/>
      </rPr>
      <t xml:space="preserve">INSTRUCTIONS: </t>
    </r>
    <r>
      <rPr>
        <sz val="11"/>
        <color rgb="FFFF0000"/>
        <rFont val="Calibri"/>
        <family val="2"/>
        <scheme val="minor"/>
      </rPr>
      <t xml:space="preserve"> User should fill in or change the yellow highligted fields.  The blue highlighted fields should be left alone as they contain forumlas.  You can change remove or add expense categories as needed for your specific account.  You can also change the frequency of the activity in Row 62 if the BR is not monthly.</t>
    </r>
  </si>
  <si>
    <t>Revenue from Row 13</t>
  </si>
  <si>
    <t>Faculty &amp; A/P Leave:</t>
  </si>
  <si>
    <t>Hrs</t>
  </si>
  <si>
    <t>11 pd Holidays</t>
  </si>
  <si>
    <t>24 AL days</t>
  </si>
  <si>
    <t>15 SL days</t>
  </si>
  <si>
    <t>Normal ann'l hrs</t>
  </si>
  <si>
    <t>Max hrs available</t>
  </si>
  <si>
    <t>Grad Asst &amp; Predoc Fellows &amp; St Hourly:</t>
  </si>
  <si>
    <t xml:space="preserve">HFWPA </t>
  </si>
  <si>
    <t>State Classified:</t>
  </si>
  <si>
    <t>Note: This changes based on Yrs of Service. Used 6-10 Yrs here. Please see https://hr.colostate.edu/current-employees/benefits/sc/leave/other-leaves/</t>
  </si>
  <si>
    <t>11 AL hr/mo</t>
  </si>
  <si>
    <t>6.66 SL hr/mo</t>
  </si>
  <si>
    <t>11 Holidays</t>
  </si>
  <si>
    <t>Hrs Available</t>
  </si>
  <si>
    <t>Hrly Rate - Check max hrs available by reviweing the leave calcs in Col P</t>
  </si>
  <si>
    <t>Need to update Fringe Rate annually</t>
  </si>
  <si>
    <t xml:space="preserve">Billing Rate #1- </t>
  </si>
  <si>
    <t xml:space="preserve">Billing Rate #2 - </t>
  </si>
  <si>
    <t xml:space="preserve">Billing Rate #3 - </t>
  </si>
  <si>
    <t xml:space="preserve">Billing Rate #4 - </t>
  </si>
  <si>
    <t>Billing Rate #5 -</t>
  </si>
  <si>
    <t xml:space="preserve">Billing Rate #6 - </t>
  </si>
  <si>
    <t>Billing Rate #7 -</t>
  </si>
  <si>
    <t xml:space="preserve">Billing Rate #8 - </t>
  </si>
  <si>
    <t>Billing Rate #9 -</t>
  </si>
  <si>
    <t>Billing Rate #3 -</t>
  </si>
  <si>
    <t xml:space="preserve">Billing Rate #5 - </t>
  </si>
  <si>
    <t>Billing Rate #8 -</t>
  </si>
  <si>
    <t># of ?</t>
  </si>
  <si>
    <t>Average # of Units per Month</t>
  </si>
  <si>
    <t>FY24 - Acct #22xxxxx -Acct Title
(Updated Date - MM/DD/YY)</t>
  </si>
  <si>
    <t xml:space="preserve">A.  REVENUES </t>
  </si>
  <si>
    <t>16.</t>
  </si>
  <si>
    <t>Billing Rate per Unit</t>
  </si>
  <si>
    <t>BR with Dept Profit</t>
  </si>
  <si>
    <t>Remove this line if your Dept doesn't charge Dept OH, OR change to the correct Dept OH rate.</t>
  </si>
  <si>
    <t>Remove this line if you don't intend to charge a Profit Rate, OR change to the Profit Rate you're going to use.</t>
  </si>
  <si>
    <t>22 ACCOUNT #xxxxxxx  3-YEAR PROJECTION</t>
  </si>
  <si>
    <t>All cells highlighted yellow must be filled in by the user. The Yr 1 amounts should tie to the Totals on the Billing Rate Calc sheet and the FBR.  Add other Expense lines if needed.</t>
  </si>
  <si>
    <t>Yrs 2 and 3 for certain rows are calculated based on the % increase entered in Column C. If you don't want to use a % increase, you can put in your own numbers.</t>
  </si>
  <si>
    <t>% Increase</t>
  </si>
  <si>
    <t>Year 1</t>
  </si>
  <si>
    <t>Year 2</t>
  </si>
  <si>
    <t>Year 3</t>
  </si>
  <si>
    <t>Beginning Balance</t>
  </si>
  <si>
    <t>Revenues:</t>
  </si>
  <si>
    <t>External Revenue</t>
  </si>
  <si>
    <t>Other (define)</t>
  </si>
  <si>
    <t>Expenses:</t>
  </si>
  <si>
    <t>Salary and Fringe</t>
  </si>
  <si>
    <t>Other Operating</t>
  </si>
  <si>
    <t>Cell D14 is pulling Cost of Goods Sold, Travel and Other Operating Exp totals.</t>
  </si>
  <si>
    <t>Cell D15 is pulling the Other Direct Costs total less Leased or Rented Equipment</t>
  </si>
  <si>
    <t>Cell D16 is the Leased or Rented Equipment total</t>
  </si>
  <si>
    <t>G&amp;A 22.5%</t>
  </si>
  <si>
    <t>Cell D18 is Total Expense D17 less Cost of Goods Sold, Graduate Tuition, Utilities and Leased or Rented Equipment, multiplied by 22.5%</t>
  </si>
  <si>
    <t>Dept OH x%</t>
  </si>
  <si>
    <t>If your 22 acct is charged Dept OH please put in the % in cell C19</t>
  </si>
  <si>
    <t>Ending Fund Balance</t>
  </si>
  <si>
    <t xml:space="preserve">If your Dept charges OH on your 22 accts please put in the rate in </t>
  </si>
  <si>
    <t>cell A72 and in H72.</t>
  </si>
  <si>
    <r>
      <t>15.  Department OH -</t>
    </r>
    <r>
      <rPr>
        <sz val="10"/>
        <color rgb="FFFF0000"/>
        <rFont val="Arial"/>
        <family val="2"/>
      </rPr>
      <t xml:space="preserve"> 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</si>
</sst>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0000"/>
    <numFmt numFmtId="165" formatCode="0.0"/>
    <numFmt numFmtId="166" formatCode="_(* #,##0_);_(* \(#,##0\);_(* &quot;-&quot;??_);_(@_)"/>
    <numFmt numFmtId="167" formatCode="0.0%"/>
    <numFmt numFmtId="168" formatCode="&quot;$&quot;#,##0.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2"/>
      <name val="Arial"/>
      <family val="2"/>
    </font>
    <font>
      <b/>
      <sz val="11"/>
      <name val="Arial"/>
      <family val="2"/>
    </font>
    <font>
      <sz val="14"/>
      <name val="Arial"/>
      <family val="2"/>
    </font>
    <font>
      <sz val="8"/>
      <name val="Arial"/>
      <family val="2"/>
    </font>
    <font>
      <b/>
      <sz val="8"/>
      <name val="Arial"/>
      <family val="2"/>
    </font>
    <font>
      <u/>
      <sz val="12"/>
      <name val="Arial"/>
      <family val="2"/>
    </font>
    <font>
      <b/>
      <sz val="9"/>
      <name val="Arial"/>
      <family val="2"/>
    </font>
    <font>
      <b/>
      <sz val="11"/>
      <name val="Calibri"/>
      <family val="2"/>
      <scheme val="minor"/>
    </font>
    <font>
      <sz val="11"/>
      <name val="Calibri"/>
      <family val="2"/>
      <scheme val="minor"/>
    </font>
    <font>
      <sz val="9"/>
      <name val="Calibri"/>
      <family val="2"/>
      <scheme val="minor"/>
    </font>
    <font>
      <b/>
      <sz val="14"/>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sz val="10"/>
      <name val="Arial"/>
      <family val="2"/>
    </font>
    <font>
      <sz val="14"/>
      <color theme="1"/>
      <name val="Calibri"/>
      <family val="2"/>
      <scheme val="minor"/>
    </font>
    <font>
      <b/>
      <sz val="16"/>
      <color theme="1"/>
      <name val="Calibri"/>
      <family val="2"/>
      <scheme val="minor"/>
    </font>
    <font>
      <b/>
      <sz val="12"/>
      <name val="Arial"/>
      <family val="2"/>
    </font>
    <font>
      <sz val="11"/>
      <name val="Arial"/>
      <family val="2"/>
    </font>
    <font>
      <sz val="10"/>
      <color rgb="FFFF0000"/>
      <name val="Arial"/>
      <family val="2"/>
    </font>
    <font>
      <sz val="11"/>
      <color rgb="FFFF0000"/>
      <name val="Calibri"/>
      <family val="2"/>
      <scheme val="minor"/>
    </font>
    <font>
      <b/>
      <sz val="11"/>
      <color rgb="FFFF0000"/>
      <name val="Calibri"/>
      <family val="2"/>
      <scheme val="minor"/>
    </font>
    <font>
      <sz val="10"/>
      <name val="Arial"/>
      <family val="2"/>
    </font>
    <font>
      <sz val="10"/>
      <color rgb="FFFF0000"/>
      <name val="Arial"/>
      <family val="2"/>
    </font>
    <font>
      <b/>
      <sz val="10"/>
      <color rgb="FFFF0000"/>
      <name val="Arial"/>
      <family val="2"/>
    </font>
    <font>
      <b/>
      <sz val="12"/>
      <color rgb="FFFF0000"/>
      <name val="Arial"/>
      <family val="2"/>
    </font>
    <font>
      <b/>
      <u/>
      <sz val="14"/>
      <color rgb="FFFF0000"/>
      <name val="Cambria"/>
      <family val="1"/>
    </font>
    <font>
      <b/>
      <sz val="14"/>
      <color theme="1"/>
      <name val="Cambria"/>
      <family val="1"/>
    </font>
    <font>
      <sz val="11"/>
      <color theme="1"/>
      <name val="Times New Roman"/>
      <family val="1"/>
    </font>
    <font>
      <sz val="11"/>
      <name val="Cambria"/>
      <family val="1"/>
    </font>
    <font>
      <sz val="11"/>
      <color theme="1"/>
      <name val="Cambria"/>
      <family val="1"/>
    </font>
    <font>
      <b/>
      <sz val="11"/>
      <color theme="1"/>
      <name val="Cambria"/>
      <family val="1"/>
    </font>
    <font>
      <b/>
      <sz val="11"/>
      <name val="Cambria"/>
      <family val="1"/>
    </font>
  </fonts>
  <fills count="8">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tint="-0.14996795556505021"/>
        <bgColor indexed="64"/>
      </patternFill>
    </fill>
    <fill>
      <patternFill patternType="solid">
        <fgColor theme="3" tint="0.79998168889431442"/>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43" fontId="21" fillId="0" borderId="0" applyFont="0" applyFill="0" applyBorder="0" applyAlignment="0" applyProtection="0"/>
    <xf numFmtId="44" fontId="21" fillId="0" borderId="0" applyFont="0" applyFill="0" applyBorder="0" applyAlignment="0" applyProtection="0"/>
    <xf numFmtId="9" fontId="29" fillId="0" borderId="0" applyFont="0" applyFill="0" applyBorder="0" applyAlignment="0" applyProtection="0"/>
    <xf numFmtId="0" fontId="1" fillId="0" borderId="0"/>
  </cellStyleXfs>
  <cellXfs count="351">
    <xf numFmtId="0" fontId="0" fillId="0" borderId="0" xfId="0"/>
    <xf numFmtId="0" fontId="9" fillId="0" borderId="0" xfId="3" applyFont="1"/>
    <xf numFmtId="0" fontId="5" fillId="0" borderId="0" xfId="3"/>
    <xf numFmtId="0" fontId="10" fillId="0" borderId="0" xfId="3" applyFont="1"/>
    <xf numFmtId="7" fontId="11" fillId="0" borderId="0" xfId="3" applyNumberFormat="1" applyFont="1"/>
    <xf numFmtId="0" fontId="6" fillId="0" borderId="0" xfId="3" applyFont="1" applyAlignment="1">
      <alignment wrapText="1"/>
    </xf>
    <xf numFmtId="7" fontId="5" fillId="0" borderId="0" xfId="3" applyNumberFormat="1"/>
    <xf numFmtId="0" fontId="7" fillId="0" borderId="0" xfId="3" applyFont="1" applyAlignment="1">
      <alignment horizontal="left"/>
    </xf>
    <xf numFmtId="0" fontId="6" fillId="0" borderId="0" xfId="3" applyFont="1"/>
    <xf numFmtId="0" fontId="7" fillId="0" borderId="0" xfId="3" applyFont="1"/>
    <xf numFmtId="0" fontId="5" fillId="0" borderId="6" xfId="3" applyBorder="1"/>
    <xf numFmtId="7" fontId="5" fillId="0" borderId="6" xfId="3" applyNumberFormat="1" applyBorder="1"/>
    <xf numFmtId="0" fontId="7" fillId="0" borderId="6" xfId="3" applyFont="1" applyBorder="1"/>
    <xf numFmtId="164" fontId="5" fillId="0" borderId="6" xfId="3" applyNumberFormat="1" applyBorder="1"/>
    <xf numFmtId="0" fontId="5" fillId="0" borderId="0" xfId="3" quotePrefix="1"/>
    <xf numFmtId="7" fontId="5" fillId="0" borderId="7" xfId="3" applyNumberFormat="1" applyBorder="1"/>
    <xf numFmtId="0" fontId="13" fillId="0" borderId="0" xfId="3" applyFont="1"/>
    <xf numFmtId="0" fontId="5" fillId="0" borderId="0" xfId="3" applyAlignment="1">
      <alignment horizontal="center"/>
    </xf>
    <xf numFmtId="0" fontId="5" fillId="0" borderId="6" xfId="3" applyBorder="1" applyAlignment="1">
      <alignment horizontal="center"/>
    </xf>
    <xf numFmtId="7" fontId="5" fillId="0" borderId="6" xfId="3" applyNumberFormat="1" applyBorder="1" applyAlignment="1">
      <alignment horizontal="center"/>
    </xf>
    <xf numFmtId="0" fontId="6" fillId="0" borderId="1" xfId="3" applyFont="1" applyBorder="1"/>
    <xf numFmtId="0" fontId="5" fillId="0" borderId="2" xfId="3" applyBorder="1"/>
    <xf numFmtId="0" fontId="6" fillId="0" borderId="2" xfId="3" applyFont="1" applyBorder="1"/>
    <xf numFmtId="7" fontId="5" fillId="0" borderId="2" xfId="3" applyNumberFormat="1" applyBorder="1"/>
    <xf numFmtId="7" fontId="5" fillId="0" borderId="8" xfId="3" applyNumberFormat="1" applyBorder="1"/>
    <xf numFmtId="0" fontId="5" fillId="0" borderId="9" xfId="3" applyBorder="1"/>
    <xf numFmtId="7" fontId="5" fillId="0" borderId="10" xfId="3" applyNumberFormat="1" applyBorder="1"/>
    <xf numFmtId="0" fontId="5" fillId="0" borderId="11" xfId="3" applyBorder="1"/>
    <xf numFmtId="7" fontId="5" fillId="0" borderId="12" xfId="3" applyNumberFormat="1" applyBorder="1"/>
    <xf numFmtId="0" fontId="5" fillId="0" borderId="3" xfId="3" applyBorder="1"/>
    <xf numFmtId="0" fontId="5" fillId="0" borderId="4" xfId="3" applyBorder="1"/>
    <xf numFmtId="0" fontId="5" fillId="0" borderId="13" xfId="3" applyBorder="1"/>
    <xf numFmtId="7" fontId="5" fillId="0" borderId="13" xfId="3" applyNumberFormat="1" applyBorder="1"/>
    <xf numFmtId="7" fontId="5" fillId="0" borderId="14" xfId="3" applyNumberFormat="1" applyBorder="1"/>
    <xf numFmtId="7" fontId="6" fillId="0" borderId="0" xfId="3" applyNumberFormat="1" applyFont="1"/>
    <xf numFmtId="165" fontId="5" fillId="0" borderId="0" xfId="3" applyNumberFormat="1"/>
    <xf numFmtId="7" fontId="5" fillId="0" borderId="15" xfId="3" applyNumberFormat="1" applyBorder="1"/>
    <xf numFmtId="0" fontId="8" fillId="0" borderId="6" xfId="3" applyFont="1" applyBorder="1"/>
    <xf numFmtId="7" fontId="8" fillId="0" borderId="6" xfId="3" applyNumberFormat="1" applyFont="1" applyBorder="1"/>
    <xf numFmtId="49" fontId="8" fillId="0" borderId="6" xfId="3" applyNumberFormat="1" applyFont="1" applyBorder="1"/>
    <xf numFmtId="0" fontId="5" fillId="0" borderId="13" xfId="0" applyFont="1" applyBorder="1"/>
    <xf numFmtId="43" fontId="5" fillId="0" borderId="6" xfId="3" applyNumberFormat="1" applyBorder="1"/>
    <xf numFmtId="2" fontId="5" fillId="0" borderId="0" xfId="3" quotePrefix="1" applyNumberFormat="1" applyAlignment="1">
      <alignment horizontal="left" indent="6"/>
    </xf>
    <xf numFmtId="2" fontId="5" fillId="0" borderId="0" xfId="3" quotePrefix="1" applyNumberFormat="1"/>
    <xf numFmtId="2" fontId="5" fillId="0" borderId="0" xfId="3" applyNumberFormat="1"/>
    <xf numFmtId="0" fontId="4" fillId="0" borderId="0" xfId="4"/>
    <xf numFmtId="0" fontId="14" fillId="0" borderId="0" xfId="4" applyFont="1" applyAlignment="1">
      <alignment horizontal="center" vertical="center"/>
    </xf>
    <xf numFmtId="0" fontId="15" fillId="0" borderId="0" xfId="4" applyFont="1"/>
    <xf numFmtId="0" fontId="14" fillId="0" borderId="5" xfId="4" applyFont="1" applyBorder="1"/>
    <xf numFmtId="0" fontId="4" fillId="0" borderId="6" xfId="4" applyBorder="1"/>
    <xf numFmtId="0" fontId="4" fillId="0" borderId="0" xfId="4" applyAlignment="1">
      <alignment horizontal="left" indent="2"/>
    </xf>
    <xf numFmtId="0" fontId="15" fillId="0" borderId="0" xfId="4" applyFont="1" applyAlignment="1">
      <alignment horizontal="left" indent="2"/>
    </xf>
    <xf numFmtId="0" fontId="4" fillId="0" borderId="0" xfId="4" applyAlignment="1">
      <alignment horizontal="left" indent="5"/>
    </xf>
    <xf numFmtId="0" fontId="4" fillId="0" borderId="0" xfId="4" applyAlignment="1">
      <alignment horizontal="left" indent="3"/>
    </xf>
    <xf numFmtId="0" fontId="15" fillId="0" borderId="0" xfId="4" applyFont="1" applyAlignment="1">
      <alignment horizontal="left"/>
    </xf>
    <xf numFmtId="0" fontId="18" fillId="0" borderId="0" xfId="4" applyFont="1" applyAlignment="1">
      <alignment horizontal="center" vertical="center"/>
    </xf>
    <xf numFmtId="0" fontId="18" fillId="2" borderId="0" xfId="4" applyFont="1" applyFill="1" applyAlignment="1">
      <alignment horizontal="center" vertical="center"/>
    </xf>
    <xf numFmtId="0" fontId="18" fillId="0" borderId="0" xfId="4" applyFont="1" applyAlignment="1">
      <alignment horizontal="left" vertical="center"/>
    </xf>
    <xf numFmtId="0" fontId="18" fillId="0" borderId="0" xfId="4" applyFont="1" applyAlignment="1">
      <alignment vertical="center"/>
    </xf>
    <xf numFmtId="0" fontId="4" fillId="0" borderId="0" xfId="4" applyAlignment="1">
      <alignment horizontal="left" vertical="center" indent="2"/>
    </xf>
    <xf numFmtId="0" fontId="4" fillId="0" borderId="0" xfId="4" applyAlignment="1">
      <alignment horizontal="left" vertical="center" indent="4"/>
    </xf>
    <xf numFmtId="0" fontId="4" fillId="0" borderId="0" xfId="4" applyAlignment="1">
      <alignment horizontal="left" vertical="center" indent="1"/>
    </xf>
    <xf numFmtId="0" fontId="18" fillId="0" borderId="0" xfId="4" applyFont="1"/>
    <xf numFmtId="0" fontId="14" fillId="0" borderId="6" xfId="4" applyFont="1" applyBorder="1"/>
    <xf numFmtId="0" fontId="16" fillId="0" borderId="0" xfId="4" applyFont="1" applyAlignment="1">
      <alignment horizontal="left" indent="2"/>
    </xf>
    <xf numFmtId="1" fontId="4" fillId="0" borderId="0" xfId="4" applyNumberFormat="1"/>
    <xf numFmtId="43" fontId="4" fillId="0" borderId="0" xfId="5" applyFont="1"/>
    <xf numFmtId="166" fontId="4" fillId="0" borderId="0" xfId="5" applyNumberFormat="1" applyFont="1"/>
    <xf numFmtId="166" fontId="4" fillId="0" borderId="0" xfId="5" applyNumberFormat="1" applyFont="1" applyFill="1"/>
    <xf numFmtId="166" fontId="18" fillId="0" borderId="5" xfId="5" applyNumberFormat="1" applyFont="1" applyBorder="1"/>
    <xf numFmtId="166" fontId="18" fillId="0" borderId="0" xfId="5" applyNumberFormat="1" applyFont="1"/>
    <xf numFmtId="0" fontId="15" fillId="0" borderId="6" xfId="4" applyFont="1" applyBorder="1" applyAlignment="1">
      <alignment horizontal="left"/>
    </xf>
    <xf numFmtId="166" fontId="4" fillId="0" borderId="6" xfId="4" applyNumberFormat="1" applyBorder="1"/>
    <xf numFmtId="0" fontId="14" fillId="0" borderId="0" xfId="4" applyFont="1"/>
    <xf numFmtId="0" fontId="14" fillId="0" borderId="0" xfId="4" applyFont="1" applyAlignment="1">
      <alignment horizontal="left"/>
    </xf>
    <xf numFmtId="0" fontId="18" fillId="0" borderId="6" xfId="4" applyFont="1" applyBorder="1"/>
    <xf numFmtId="1" fontId="4" fillId="0" borderId="0" xfId="6" applyNumberFormat="1" applyFont="1"/>
    <xf numFmtId="166" fontId="18" fillId="0" borderId="0" xfId="5" applyNumberFormat="1" applyFont="1" applyFill="1"/>
    <xf numFmtId="0" fontId="4" fillId="0" borderId="0" xfId="4" applyAlignment="1">
      <alignment vertical="center"/>
    </xf>
    <xf numFmtId="0" fontId="14" fillId="0" borderId="6" xfId="4" applyFont="1" applyBorder="1" applyAlignment="1">
      <alignment vertical="center"/>
    </xf>
    <xf numFmtId="0" fontId="14" fillId="0" borderId="6" xfId="4" applyFont="1" applyBorder="1" applyAlignment="1">
      <alignment horizontal="center" vertical="center"/>
    </xf>
    <xf numFmtId="0" fontId="14" fillId="0" borderId="6" xfId="4" applyFont="1" applyBorder="1" applyAlignment="1">
      <alignment horizontal="center" vertical="center" wrapText="1"/>
    </xf>
    <xf numFmtId="0" fontId="18" fillId="0" borderId="0" xfId="4" applyFont="1" applyAlignment="1">
      <alignment horizontal="center" vertical="center" wrapText="1"/>
    </xf>
    <xf numFmtId="0" fontId="22" fillId="0" borderId="0" xfId="4" applyFont="1"/>
    <xf numFmtId="166" fontId="4" fillId="0" borderId="0" xfId="4" applyNumberFormat="1"/>
    <xf numFmtId="0" fontId="5" fillId="0" borderId="16" xfId="3" applyBorder="1"/>
    <xf numFmtId="7" fontId="5" fillId="0" borderId="16" xfId="3" applyNumberFormat="1" applyBorder="1"/>
    <xf numFmtId="0" fontId="5" fillId="0" borderId="6" xfId="0" applyFont="1" applyBorder="1"/>
    <xf numFmtId="1" fontId="18" fillId="0" borderId="0" xfId="6" applyNumberFormat="1" applyFont="1"/>
    <xf numFmtId="43" fontId="4" fillId="0" borderId="0" xfId="5" applyFont="1" applyFill="1"/>
    <xf numFmtId="166" fontId="4" fillId="3" borderId="0" xfId="5" applyNumberFormat="1" applyFont="1" applyFill="1"/>
    <xf numFmtId="0" fontId="15" fillId="3" borderId="0" xfId="4" applyFont="1" applyFill="1" applyAlignment="1">
      <alignment horizontal="left" indent="5"/>
    </xf>
    <xf numFmtId="166" fontId="3" fillId="0" borderId="0" xfId="5" applyNumberFormat="1" applyFont="1" applyFill="1"/>
    <xf numFmtId="166" fontId="18" fillId="0" borderId="0" xfId="5" applyNumberFormat="1" applyFont="1" applyFill="1" applyBorder="1"/>
    <xf numFmtId="0" fontId="15" fillId="0" borderId="0" xfId="4" applyFont="1" applyAlignment="1">
      <alignment horizontal="left" indent="5"/>
    </xf>
    <xf numFmtId="0" fontId="2" fillId="0" borderId="0" xfId="4" applyFont="1" applyAlignment="1">
      <alignment horizontal="left" indent="5"/>
    </xf>
    <xf numFmtId="0" fontId="18" fillId="0" borderId="0" xfId="0" applyFont="1" applyAlignment="1">
      <alignment horizontal="center" vertical="center"/>
    </xf>
    <xf numFmtId="2" fontId="18" fillId="0" borderId="0" xfId="0" applyNumberFormat="1" applyFont="1" applyAlignment="1">
      <alignment horizontal="right" vertical="center"/>
    </xf>
    <xf numFmtId="0" fontId="18" fillId="0" borderId="6" xfId="0" applyFont="1" applyBorder="1" applyAlignment="1">
      <alignment vertical="center"/>
    </xf>
    <xf numFmtId="2" fontId="18" fillId="0" borderId="6" xfId="0" applyNumberFormat="1" applyFont="1" applyBorder="1" applyAlignment="1">
      <alignment horizontal="right" vertical="center"/>
    </xf>
    <xf numFmtId="43" fontId="18" fillId="0" borderId="0" xfId="5" applyFont="1" applyBorder="1" applyAlignment="1">
      <alignment horizontal="right" vertical="center"/>
    </xf>
    <xf numFmtId="43" fontId="18" fillId="0" borderId="0" xfId="5" applyFont="1" applyFill="1" applyAlignment="1">
      <alignment horizontal="right" vertical="center"/>
    </xf>
    <xf numFmtId="43" fontId="18" fillId="0" borderId="0" xfId="5" applyFont="1" applyBorder="1" applyAlignment="1">
      <alignment horizontal="center" vertical="center"/>
    </xf>
    <xf numFmtId="43" fontId="18" fillId="0" borderId="0" xfId="5" applyFont="1" applyFill="1" applyBorder="1" applyAlignment="1">
      <alignment horizontal="right" vertical="center"/>
    </xf>
    <xf numFmtId="43" fontId="18" fillId="0" borderId="6" xfId="5" applyFont="1" applyBorder="1" applyAlignment="1">
      <alignment vertical="center"/>
    </xf>
    <xf numFmtId="43" fontId="14" fillId="0" borderId="0" xfId="5" applyFont="1" applyFill="1" applyAlignment="1">
      <alignment horizontal="right" vertical="center"/>
    </xf>
    <xf numFmtId="43" fontId="15" fillId="0" borderId="0" xfId="5" applyFont="1" applyFill="1" applyAlignment="1">
      <alignment horizontal="right" vertical="center"/>
    </xf>
    <xf numFmtId="0" fontId="14" fillId="0" borderId="0" xfId="0" applyFont="1" applyAlignment="1">
      <alignment horizontal="left" vertical="center"/>
    </xf>
    <xf numFmtId="2" fontId="15" fillId="0" borderId="0" xfId="0" applyNumberFormat="1" applyFont="1" applyAlignment="1">
      <alignment horizontal="right" vertical="center"/>
    </xf>
    <xf numFmtId="0" fontId="15" fillId="0" borderId="0" xfId="0" applyFont="1" applyAlignment="1">
      <alignment vertical="center"/>
    </xf>
    <xf numFmtId="2" fontId="14" fillId="0" borderId="0" xfId="0" quotePrefix="1" applyNumberFormat="1" applyFont="1" applyAlignment="1">
      <alignment horizontal="left" vertical="center"/>
    </xf>
    <xf numFmtId="0" fontId="15" fillId="0" borderId="0" xfId="0" applyFont="1"/>
    <xf numFmtId="43" fontId="15" fillId="0" borderId="0" xfId="5" applyFont="1" applyFill="1" applyBorder="1" applyAlignment="1">
      <alignment horizontal="left" vertical="center"/>
    </xf>
    <xf numFmtId="43" fontId="15" fillId="0" borderId="0" xfId="5" applyFont="1" applyFill="1" applyBorder="1" applyAlignment="1">
      <alignment horizontal="right" vertical="center"/>
    </xf>
    <xf numFmtId="0" fontId="23" fillId="4" borderId="0" xfId="0" applyFont="1" applyFill="1" applyAlignment="1">
      <alignment vertical="center" wrapText="1"/>
    </xf>
    <xf numFmtId="44" fontId="15" fillId="0" borderId="0" xfId="6" applyFont="1"/>
    <xf numFmtId="43" fontId="18" fillId="0" borderId="0" xfId="5" applyFont="1" applyFill="1" applyBorder="1" applyAlignment="1">
      <alignment horizontal="center" vertical="center"/>
    </xf>
    <xf numFmtId="43" fontId="18" fillId="0" borderId="6" xfId="5" applyFont="1" applyFill="1" applyBorder="1" applyAlignment="1">
      <alignment vertical="center"/>
    </xf>
    <xf numFmtId="0" fontId="5" fillId="0" borderId="0" xfId="0" applyFont="1"/>
    <xf numFmtId="0" fontId="24" fillId="0" borderId="0" xfId="0" applyFont="1"/>
    <xf numFmtId="167" fontId="0" fillId="0" borderId="0" xfId="0" applyNumberFormat="1"/>
    <xf numFmtId="167" fontId="0" fillId="0" borderId="0" xfId="0" applyNumberFormat="1" applyAlignment="1">
      <alignment horizontal="center"/>
    </xf>
    <xf numFmtId="0" fontId="14" fillId="0" borderId="0" xfId="0" applyFont="1" applyAlignment="1">
      <alignment horizontal="left" wrapText="1"/>
    </xf>
    <xf numFmtId="1" fontId="14" fillId="3" borderId="0" xfId="0" applyNumberFormat="1" applyFont="1" applyFill="1" applyAlignment="1">
      <alignment horizontal="right" vertical="center"/>
    </xf>
    <xf numFmtId="44" fontId="14" fillId="4" borderId="0" xfId="6" applyFont="1" applyFill="1" applyAlignment="1">
      <alignment horizontal="right" vertical="center"/>
    </xf>
    <xf numFmtId="0" fontId="14" fillId="0" borderId="0" xfId="0" applyFont="1"/>
    <xf numFmtId="0" fontId="5" fillId="0" borderId="0" xfId="0" applyFont="1" applyAlignment="1">
      <alignment horizontal="right"/>
    </xf>
    <xf numFmtId="4" fontId="0" fillId="0" borderId="0" xfId="0" applyNumberFormat="1"/>
    <xf numFmtId="0" fontId="18" fillId="5" borderId="6" xfId="0" applyFont="1" applyFill="1" applyBorder="1" applyAlignment="1">
      <alignment vertical="center"/>
    </xf>
    <xf numFmtId="43" fontId="18" fillId="5" borderId="6" xfId="5" applyFont="1" applyFill="1" applyBorder="1" applyAlignment="1">
      <alignment vertical="center"/>
    </xf>
    <xf numFmtId="2" fontId="18" fillId="5" borderId="6" xfId="0" applyNumberFormat="1" applyFont="1" applyFill="1" applyBorder="1" applyAlignment="1">
      <alignment horizontal="center" vertical="center"/>
    </xf>
    <xf numFmtId="43" fontId="18" fillId="5" borderId="6" xfId="5" applyFont="1" applyFill="1" applyBorder="1" applyAlignment="1">
      <alignment horizontal="center" vertical="center"/>
    </xf>
    <xf numFmtId="2" fontId="18" fillId="0" borderId="6" xfId="0" applyNumberFormat="1" applyFont="1" applyBorder="1" applyAlignment="1">
      <alignment horizontal="center" vertical="center"/>
    </xf>
    <xf numFmtId="2" fontId="15" fillId="0" borderId="0" xfId="0" applyNumberFormat="1" applyFont="1"/>
    <xf numFmtId="0" fontId="26" fillId="0" borderId="0" xfId="0" applyFont="1"/>
    <xf numFmtId="0" fontId="15" fillId="3" borderId="0" xfId="0" applyFont="1" applyFill="1" applyAlignment="1">
      <alignment wrapText="1"/>
    </xf>
    <xf numFmtId="1" fontId="14" fillId="0" borderId="0" xfId="0" quotePrefix="1" applyNumberFormat="1" applyFont="1" applyAlignment="1">
      <alignment horizontal="left" vertical="center"/>
    </xf>
    <xf numFmtId="43" fontId="15" fillId="3" borderId="0" xfId="5" applyFont="1" applyFill="1" applyAlignment="1">
      <alignment horizontal="right" vertical="center"/>
    </xf>
    <xf numFmtId="43" fontId="15" fillId="3" borderId="0" xfId="5" applyFont="1" applyFill="1" applyAlignment="1">
      <alignment horizontal="left" vertical="center"/>
    </xf>
    <xf numFmtId="43" fontId="15" fillId="4" borderId="0" xfId="5" applyFont="1" applyFill="1" applyAlignment="1">
      <alignment horizontal="right" vertical="center"/>
    </xf>
    <xf numFmtId="43" fontId="18" fillId="4" borderId="0" xfId="5" applyFont="1" applyFill="1" applyAlignment="1">
      <alignment horizontal="right" vertical="center"/>
    </xf>
    <xf numFmtId="43" fontId="14" fillId="4" borderId="0" xfId="5" applyFont="1" applyFill="1" applyAlignment="1">
      <alignment horizontal="right" vertical="center"/>
    </xf>
    <xf numFmtId="43" fontId="14" fillId="4" borderId="7" xfId="5" applyFont="1" applyFill="1" applyBorder="1" applyAlignment="1">
      <alignment horizontal="right" vertical="center"/>
    </xf>
    <xf numFmtId="43" fontId="15" fillId="4" borderId="0" xfId="5" applyFont="1" applyFill="1" applyBorder="1" applyAlignment="1">
      <alignment horizontal="right" vertical="center"/>
    </xf>
    <xf numFmtId="43" fontId="18" fillId="4" borderId="0" xfId="5" applyFont="1" applyFill="1" applyAlignment="1">
      <alignment horizontal="left" vertical="center"/>
    </xf>
    <xf numFmtId="43" fontId="14" fillId="4" borderId="0" xfId="5" applyFont="1" applyFill="1" applyAlignment="1">
      <alignment horizontal="left" vertical="center"/>
    </xf>
    <xf numFmtId="43" fontId="14" fillId="4" borderId="0" xfId="5" applyFont="1" applyFill="1" applyAlignment="1">
      <alignment vertical="center"/>
    </xf>
    <xf numFmtId="0" fontId="15" fillId="6" borderId="0" xfId="0" applyFont="1" applyFill="1"/>
    <xf numFmtId="0" fontId="0" fillId="0" borderId="26" xfId="0" applyBorder="1"/>
    <xf numFmtId="0" fontId="0" fillId="0" borderId="26" xfId="0" applyBorder="1" applyAlignment="1">
      <alignment horizontal="center" wrapText="1"/>
    </xf>
    <xf numFmtId="0" fontId="6" fillId="0" borderId="26" xfId="0" applyFont="1" applyBorder="1" applyAlignment="1">
      <alignment horizontal="center" wrapText="1"/>
    </xf>
    <xf numFmtId="167" fontId="6" fillId="0" borderId="26" xfId="0" applyNumberFormat="1" applyFont="1" applyBorder="1" applyAlignment="1">
      <alignment horizontal="center" wrapText="1"/>
    </xf>
    <xf numFmtId="0" fontId="6" fillId="0" borderId="27" xfId="0" applyFont="1" applyBorder="1" applyAlignment="1">
      <alignment horizontal="center" wrapText="1"/>
    </xf>
    <xf numFmtId="0" fontId="5" fillId="3" borderId="25" xfId="0" applyFont="1" applyFill="1" applyBorder="1" applyAlignment="1">
      <alignment horizontal="left"/>
    </xf>
    <xf numFmtId="2" fontId="5" fillId="3" borderId="26" xfId="0" applyNumberFormat="1" applyFont="1" applyFill="1" applyBorder="1" applyAlignment="1">
      <alignment horizontal="right" wrapText="1"/>
    </xf>
    <xf numFmtId="4" fontId="5" fillId="3" borderId="26" xfId="0" applyNumberFormat="1" applyFont="1" applyFill="1" applyBorder="1" applyAlignment="1">
      <alignment horizontal="right" wrapText="1"/>
    </xf>
    <xf numFmtId="4" fontId="5" fillId="3" borderId="27" xfId="0" applyNumberFormat="1" applyFont="1" applyFill="1" applyBorder="1" applyAlignment="1">
      <alignment horizontal="right" wrapText="1"/>
    </xf>
    <xf numFmtId="2" fontId="5" fillId="3" borderId="28" xfId="0" applyNumberFormat="1" applyFont="1" applyFill="1" applyBorder="1" applyAlignment="1">
      <alignment horizontal="right" wrapText="1"/>
    </xf>
    <xf numFmtId="4" fontId="5" fillId="3" borderId="28" xfId="0" applyNumberFormat="1" applyFont="1" applyFill="1" applyBorder="1" applyAlignment="1">
      <alignment horizontal="right" wrapText="1"/>
    </xf>
    <xf numFmtId="4" fontId="5" fillId="3" borderId="29" xfId="0" applyNumberFormat="1" applyFont="1" applyFill="1" applyBorder="1" applyAlignment="1">
      <alignment horizontal="right" wrapText="1"/>
    </xf>
    <xf numFmtId="0" fontId="5" fillId="0" borderId="26" xfId="0" applyFont="1" applyBorder="1" applyAlignment="1">
      <alignment horizontal="right" wrapText="1"/>
    </xf>
    <xf numFmtId="4" fontId="5" fillId="0" borderId="26" xfId="0" applyNumberFormat="1" applyFont="1" applyBorder="1" applyAlignment="1">
      <alignment horizontal="right" wrapText="1"/>
    </xf>
    <xf numFmtId="4" fontId="5" fillId="0" borderId="27" xfId="0" applyNumberFormat="1" applyFont="1" applyBorder="1" applyAlignment="1">
      <alignment horizontal="right" wrapText="1"/>
    </xf>
    <xf numFmtId="0" fontId="5" fillId="3" borderId="25" xfId="0" applyFont="1" applyFill="1" applyBorder="1"/>
    <xf numFmtId="167" fontId="0" fillId="0" borderId="26" xfId="0" applyNumberFormat="1" applyBorder="1" applyAlignment="1">
      <alignment horizontal="center"/>
    </xf>
    <xf numFmtId="0" fontId="5" fillId="0" borderId="26" xfId="0" applyFont="1" applyBorder="1" applyAlignment="1">
      <alignment horizontal="right"/>
    </xf>
    <xf numFmtId="4" fontId="5" fillId="0" borderId="26" xfId="0" applyNumberFormat="1" applyFont="1" applyBorder="1" applyAlignment="1">
      <alignment horizontal="right"/>
    </xf>
    <xf numFmtId="4" fontId="5" fillId="0" borderId="27" xfId="0" applyNumberFormat="1" applyFont="1" applyBorder="1" applyAlignment="1">
      <alignment horizontal="right"/>
    </xf>
    <xf numFmtId="167" fontId="6" fillId="0" borderId="26" xfId="0" applyNumberFormat="1" applyFont="1" applyBorder="1" applyAlignment="1">
      <alignment horizontal="center"/>
    </xf>
    <xf numFmtId="2" fontId="5" fillId="3" borderId="26" xfId="0" applyNumberFormat="1" applyFont="1" applyFill="1" applyBorder="1" applyAlignment="1">
      <alignment horizontal="right"/>
    </xf>
    <xf numFmtId="4" fontId="5" fillId="3" borderId="26" xfId="0" applyNumberFormat="1" applyFont="1" applyFill="1" applyBorder="1" applyAlignment="1">
      <alignment horizontal="right"/>
    </xf>
    <xf numFmtId="4" fontId="5" fillId="3" borderId="27" xfId="0" applyNumberFormat="1" applyFont="1" applyFill="1" applyBorder="1" applyAlignment="1">
      <alignment horizontal="right"/>
    </xf>
    <xf numFmtId="0" fontId="0" fillId="0" borderId="31" xfId="0" applyBorder="1"/>
    <xf numFmtId="167" fontId="0" fillId="0" borderId="31" xfId="0" applyNumberFormat="1" applyBorder="1" applyAlignment="1">
      <alignment horizontal="center"/>
    </xf>
    <xf numFmtId="2" fontId="6" fillId="4" borderId="31" xfId="0" applyNumberFormat="1" applyFont="1" applyFill="1" applyBorder="1"/>
    <xf numFmtId="0" fontId="0" fillId="0" borderId="33" xfId="0" applyBorder="1" applyAlignment="1">
      <alignment horizontal="center" wrapText="1"/>
    </xf>
    <xf numFmtId="0" fontId="6" fillId="0" borderId="33" xfId="0" applyFont="1" applyBorder="1" applyAlignment="1">
      <alignment horizontal="center" wrapText="1"/>
    </xf>
    <xf numFmtId="0" fontId="0" fillId="0" borderId="28" xfId="0" applyBorder="1" applyAlignment="1">
      <alignment horizontal="center" wrapText="1"/>
    </xf>
    <xf numFmtId="4" fontId="6" fillId="0" borderId="33" xfId="0" applyNumberFormat="1" applyFont="1" applyBorder="1" applyAlignment="1">
      <alignment horizontal="center" wrapText="1"/>
    </xf>
    <xf numFmtId="0" fontId="6" fillId="0" borderId="34" xfId="0" applyFont="1" applyBorder="1" applyAlignment="1">
      <alignment horizontal="center" wrapText="1"/>
    </xf>
    <xf numFmtId="2" fontId="0" fillId="0" borderId="28" xfId="0" applyNumberFormat="1" applyBorder="1"/>
    <xf numFmtId="2" fontId="6" fillId="4" borderId="28" xfId="0" applyNumberFormat="1" applyFont="1" applyFill="1" applyBorder="1" applyAlignment="1">
      <alignment horizontal="right" wrapText="1"/>
    </xf>
    <xf numFmtId="0" fontId="5" fillId="0" borderId="33" xfId="0" applyFont="1" applyBorder="1" applyAlignment="1">
      <alignment horizontal="right" wrapText="1"/>
    </xf>
    <xf numFmtId="4" fontId="5" fillId="0" borderId="33" xfId="0" applyNumberFormat="1" applyFont="1" applyBorder="1" applyAlignment="1">
      <alignment horizontal="right" wrapText="1"/>
    </xf>
    <xf numFmtId="4" fontId="5" fillId="0" borderId="34" xfId="0" applyNumberFormat="1" applyFont="1" applyBorder="1" applyAlignment="1">
      <alignment horizontal="right" wrapText="1"/>
    </xf>
    <xf numFmtId="0" fontId="0" fillId="0" borderId="28" xfId="0" applyBorder="1"/>
    <xf numFmtId="167" fontId="0" fillId="0" borderId="28" xfId="0" applyNumberFormat="1" applyBorder="1" applyAlignment="1">
      <alignment horizontal="center"/>
    </xf>
    <xf numFmtId="0" fontId="0" fillId="0" borderId="33" xfId="0" applyBorder="1"/>
    <xf numFmtId="0" fontId="5" fillId="0" borderId="33" xfId="0" applyFont="1" applyBorder="1" applyAlignment="1">
      <alignment horizontal="right"/>
    </xf>
    <xf numFmtId="4" fontId="5" fillId="0" borderId="33" xfId="0" applyNumberFormat="1" applyFont="1" applyBorder="1" applyAlignment="1">
      <alignment horizontal="right"/>
    </xf>
    <xf numFmtId="4" fontId="5" fillId="0" borderId="34" xfId="0" applyNumberFormat="1" applyFont="1" applyBorder="1" applyAlignment="1">
      <alignment horizontal="right"/>
    </xf>
    <xf numFmtId="2" fontId="0" fillId="0" borderId="33" xfId="0" applyNumberFormat="1" applyBorder="1"/>
    <xf numFmtId="0" fontId="0" fillId="0" borderId="34" xfId="0" applyBorder="1"/>
    <xf numFmtId="0" fontId="27" fillId="0" borderId="0" xfId="0" applyFont="1"/>
    <xf numFmtId="43" fontId="15" fillId="4" borderId="0" xfId="5" applyFont="1" applyFill="1" applyBorder="1" applyAlignment="1">
      <alignment horizontal="left" vertical="center"/>
    </xf>
    <xf numFmtId="43" fontId="18" fillId="4" borderId="0" xfId="5" applyFont="1" applyFill="1" applyBorder="1" applyAlignment="1">
      <alignment horizontal="left" vertical="center"/>
    </xf>
    <xf numFmtId="43" fontId="15" fillId="3" borderId="6" xfId="5" applyFont="1" applyFill="1" applyBorder="1" applyAlignment="1">
      <alignment horizontal="right" vertical="center"/>
    </xf>
    <xf numFmtId="43" fontId="15" fillId="4" borderId="6" xfId="5" applyFont="1" applyFill="1" applyBorder="1" applyAlignment="1">
      <alignment horizontal="right" vertical="center"/>
    </xf>
    <xf numFmtId="43" fontId="18" fillId="3" borderId="13" xfId="5" applyFont="1" applyFill="1" applyBorder="1" applyAlignment="1">
      <alignment horizontal="right" vertical="center"/>
    </xf>
    <xf numFmtId="43" fontId="18" fillId="4" borderId="13" xfId="5" applyFont="1" applyFill="1" applyBorder="1" applyAlignment="1">
      <alignment horizontal="right" vertical="center"/>
    </xf>
    <xf numFmtId="43" fontId="18" fillId="3" borderId="13" xfId="5" applyFont="1" applyFill="1" applyBorder="1" applyAlignment="1">
      <alignment horizontal="left" vertical="center"/>
    </xf>
    <xf numFmtId="43" fontId="15" fillId="3" borderId="6" xfId="5" applyFont="1" applyFill="1" applyBorder="1" applyAlignment="1">
      <alignment horizontal="left" vertical="center"/>
    </xf>
    <xf numFmtId="43" fontId="14" fillId="4" borderId="5" xfId="5" applyFont="1" applyFill="1" applyBorder="1" applyAlignment="1">
      <alignment horizontal="right" vertical="center"/>
    </xf>
    <xf numFmtId="43" fontId="18" fillId="4" borderId="5" xfId="5" applyFont="1" applyFill="1" applyBorder="1" applyAlignment="1">
      <alignment horizontal="right" vertical="center"/>
    </xf>
    <xf numFmtId="0" fontId="23" fillId="0" borderId="0" xfId="0" applyFont="1" applyAlignment="1">
      <alignment vertical="center" wrapText="1"/>
    </xf>
    <xf numFmtId="1" fontId="15" fillId="3" borderId="0" xfId="0" applyNumberFormat="1" applyFont="1" applyFill="1" applyAlignment="1">
      <alignment horizontal="right" vertical="center"/>
    </xf>
    <xf numFmtId="0" fontId="18" fillId="3" borderId="0" xfId="0" applyFont="1" applyFill="1" applyAlignment="1">
      <alignment horizontal="center" vertical="center" wrapText="1"/>
    </xf>
    <xf numFmtId="167" fontId="5" fillId="0" borderId="26" xfId="0" applyNumberFormat="1" applyFont="1" applyBorder="1" applyAlignment="1">
      <alignment horizontal="center" wrapText="1"/>
    </xf>
    <xf numFmtId="167" fontId="5" fillId="0" borderId="28" xfId="0" applyNumberFormat="1" applyFont="1" applyBorder="1" applyAlignment="1">
      <alignment horizontal="right"/>
    </xf>
    <xf numFmtId="2" fontId="0" fillId="3" borderId="26" xfId="0" applyNumberFormat="1" applyFill="1" applyBorder="1"/>
    <xf numFmtId="43" fontId="6" fillId="4" borderId="36" xfId="5" applyFont="1" applyFill="1" applyBorder="1" applyAlignment="1">
      <alignment horizontal="right" wrapText="1"/>
    </xf>
    <xf numFmtId="0" fontId="0" fillId="0" borderId="33" xfId="0" applyBorder="1" applyAlignment="1">
      <alignment horizontal="right"/>
    </xf>
    <xf numFmtId="166" fontId="0" fillId="0" borderId="28" xfId="0" applyNumberFormat="1" applyBorder="1"/>
    <xf numFmtId="166" fontId="5" fillId="0" borderId="28" xfId="0" applyNumberFormat="1" applyFont="1" applyBorder="1" applyAlignment="1">
      <alignment horizontal="right" wrapText="1"/>
    </xf>
    <xf numFmtId="43" fontId="0" fillId="0" borderId="31" xfId="0" applyNumberFormat="1" applyBorder="1"/>
    <xf numFmtId="2" fontId="18" fillId="0" borderId="0" xfId="0" applyNumberFormat="1" applyFont="1" applyAlignment="1">
      <alignment horizontal="center" vertical="center"/>
    </xf>
    <xf numFmtId="43" fontId="18" fillId="4" borderId="0" xfId="5" applyFont="1" applyFill="1" applyBorder="1" applyAlignment="1">
      <alignment horizontal="right" vertical="center"/>
    </xf>
    <xf numFmtId="43" fontId="14" fillId="0" borderId="0" xfId="5" applyFont="1" applyFill="1" applyBorder="1" applyAlignment="1">
      <alignment horizontal="right" vertical="center"/>
    </xf>
    <xf numFmtId="43" fontId="14" fillId="5" borderId="5" xfId="5" applyFont="1" applyFill="1" applyBorder="1" applyAlignment="1">
      <alignment horizontal="right" vertical="center"/>
    </xf>
    <xf numFmtId="4" fontId="5" fillId="3" borderId="28" xfId="0" applyNumberFormat="1" applyFont="1" applyFill="1" applyBorder="1" applyAlignment="1">
      <alignment horizontal="right"/>
    </xf>
    <xf numFmtId="4" fontId="5" fillId="3" borderId="29" xfId="0" applyNumberFormat="1" applyFont="1" applyFill="1" applyBorder="1" applyAlignment="1">
      <alignment horizontal="right"/>
    </xf>
    <xf numFmtId="43" fontId="14" fillId="5" borderId="37" xfId="5" applyFont="1" applyFill="1" applyBorder="1" applyAlignment="1">
      <alignment horizontal="right" vertical="center"/>
    </xf>
    <xf numFmtId="40" fontId="14" fillId="5" borderId="5" xfId="5" applyNumberFormat="1" applyFont="1" applyFill="1" applyBorder="1" applyAlignment="1">
      <alignment horizontal="right" vertical="center"/>
    </xf>
    <xf numFmtId="0" fontId="14" fillId="5" borderId="0" xfId="0" applyFont="1" applyFill="1" applyAlignment="1">
      <alignment horizontal="left" vertical="center"/>
    </xf>
    <xf numFmtId="0" fontId="8" fillId="0" borderId="0" xfId="3" applyFont="1"/>
    <xf numFmtId="0" fontId="25" fillId="0" borderId="0" xfId="3" applyFont="1" applyAlignment="1">
      <alignment horizontal="left"/>
    </xf>
    <xf numFmtId="165" fontId="5" fillId="0" borderId="0" xfId="3" quotePrefix="1" applyNumberFormat="1"/>
    <xf numFmtId="7" fontId="5" fillId="0" borderId="4" xfId="3" applyNumberFormat="1" applyBorder="1"/>
    <xf numFmtId="0" fontId="6" fillId="0" borderId="6" xfId="3" applyFont="1" applyBorder="1"/>
    <xf numFmtId="44" fontId="15" fillId="0" borderId="0" xfId="0" applyNumberFormat="1" applyFont="1"/>
    <xf numFmtId="44" fontId="14" fillId="0" borderId="0" xfId="6" applyFont="1" applyFill="1" applyBorder="1" applyAlignment="1">
      <alignment horizontal="right" vertical="center"/>
    </xf>
    <xf numFmtId="43" fontId="15" fillId="0" borderId="0" xfId="0" applyNumberFormat="1" applyFont="1"/>
    <xf numFmtId="0" fontId="6" fillId="0" borderId="0" xfId="0" applyFont="1"/>
    <xf numFmtId="0" fontId="14" fillId="3" borderId="0" xfId="0" applyFont="1" applyFill="1" applyAlignment="1">
      <alignment horizontal="left" vertical="center"/>
    </xf>
    <xf numFmtId="44" fontId="14" fillId="3" borderId="6" xfId="6" applyFont="1" applyFill="1" applyBorder="1" applyAlignment="1">
      <alignment horizontal="right" vertical="center"/>
    </xf>
    <xf numFmtId="0" fontId="15" fillId="3" borderId="0" xfId="0" applyFont="1" applyFill="1" applyAlignment="1">
      <alignment vertical="center"/>
    </xf>
    <xf numFmtId="0" fontId="28" fillId="0" borderId="0" xfId="0" applyFont="1"/>
    <xf numFmtId="0" fontId="28" fillId="0" borderId="0" xfId="0" applyFont="1" applyAlignment="1">
      <alignment horizontal="right"/>
    </xf>
    <xf numFmtId="0" fontId="30" fillId="0" borderId="0" xfId="0" applyFont="1"/>
    <xf numFmtId="0" fontId="26" fillId="0" borderId="0" xfId="0" applyFont="1" applyAlignment="1">
      <alignment horizontal="left"/>
    </xf>
    <xf numFmtId="0" fontId="30" fillId="0" borderId="6" xfId="0" applyFont="1" applyBorder="1"/>
    <xf numFmtId="0" fontId="26" fillId="0" borderId="0" xfId="0" applyFont="1" applyAlignment="1">
      <alignment horizontal="right"/>
    </xf>
    <xf numFmtId="0" fontId="31" fillId="0" borderId="0" xfId="0" applyFont="1" applyAlignment="1">
      <alignment horizontal="left"/>
    </xf>
    <xf numFmtId="0" fontId="31" fillId="0" borderId="0" xfId="0" applyFont="1"/>
    <xf numFmtId="0" fontId="26" fillId="0" borderId="6" xfId="0" applyFont="1" applyBorder="1"/>
    <xf numFmtId="167" fontId="5" fillId="0" borderId="0" xfId="7" applyNumberFormat="1" applyFont="1"/>
    <xf numFmtId="167" fontId="0" fillId="0" borderId="0" xfId="7" applyNumberFormat="1" applyFont="1"/>
    <xf numFmtId="2" fontId="0" fillId="0" borderId="0" xfId="0" applyNumberFormat="1"/>
    <xf numFmtId="43" fontId="14" fillId="5" borderId="0" xfId="5" applyFont="1" applyFill="1" applyAlignment="1">
      <alignment vertical="center"/>
    </xf>
    <xf numFmtId="43" fontId="14" fillId="5" borderId="0" xfId="5" applyFont="1" applyFill="1" applyBorder="1" applyAlignment="1">
      <alignment horizontal="right" vertical="center"/>
    </xf>
    <xf numFmtId="43" fontId="15" fillId="5" borderId="0" xfId="5" applyFont="1" applyFill="1" applyAlignment="1">
      <alignment horizontal="left" vertical="center"/>
    </xf>
    <xf numFmtId="43" fontId="15" fillId="5" borderId="0" xfId="5" applyFont="1" applyFill="1" applyBorder="1" applyAlignment="1">
      <alignment horizontal="right" vertical="center"/>
    </xf>
    <xf numFmtId="43" fontId="15" fillId="5" borderId="6" xfId="5" applyFont="1" applyFill="1" applyBorder="1" applyAlignment="1">
      <alignment horizontal="left" vertical="center"/>
    </xf>
    <xf numFmtId="43" fontId="15" fillId="5" borderId="6" xfId="5" applyFont="1" applyFill="1" applyBorder="1" applyAlignment="1">
      <alignment horizontal="right" vertical="center"/>
    </xf>
    <xf numFmtId="43" fontId="14" fillId="5" borderId="0" xfId="5" applyFont="1" applyFill="1" applyAlignment="1">
      <alignment horizontal="left" vertical="center"/>
    </xf>
    <xf numFmtId="43" fontId="14" fillId="5" borderId="7" xfId="5" applyFont="1" applyFill="1" applyBorder="1" applyAlignment="1">
      <alignment horizontal="right" vertical="center"/>
    </xf>
    <xf numFmtId="43" fontId="18" fillId="5" borderId="13" xfId="5" applyFont="1" applyFill="1" applyBorder="1" applyAlignment="1">
      <alignment horizontal="left" vertical="center"/>
    </xf>
    <xf numFmtId="43" fontId="15" fillId="5" borderId="13" xfId="5" applyFont="1" applyFill="1" applyBorder="1" applyAlignment="1">
      <alignment horizontal="right" vertical="center"/>
    </xf>
    <xf numFmtId="43" fontId="18" fillId="5" borderId="0" xfId="5" applyFont="1" applyFill="1" applyAlignment="1">
      <alignment horizontal="left" vertical="center"/>
    </xf>
    <xf numFmtId="43" fontId="15" fillId="5" borderId="0" xfId="5" applyFont="1" applyFill="1" applyBorder="1" applyAlignment="1">
      <alignment horizontal="left" vertical="center"/>
    </xf>
    <xf numFmtId="43" fontId="18" fillId="5" borderId="0" xfId="5" applyFont="1" applyFill="1" applyBorder="1" applyAlignment="1">
      <alignment horizontal="left" vertical="center"/>
    </xf>
    <xf numFmtId="43" fontId="18" fillId="5" borderId="5" xfId="5" applyFont="1" applyFill="1" applyBorder="1" applyAlignment="1">
      <alignment horizontal="right" vertical="center"/>
    </xf>
    <xf numFmtId="0" fontId="15" fillId="5" borderId="0" xfId="0" applyFont="1" applyFill="1"/>
    <xf numFmtId="43" fontId="15" fillId="5" borderId="0" xfId="5" applyFont="1" applyFill="1" applyAlignment="1">
      <alignment horizontal="right" vertical="center"/>
    </xf>
    <xf numFmtId="43" fontId="14" fillId="4" borderId="37" xfId="5" applyFont="1" applyFill="1" applyBorder="1" applyAlignment="1">
      <alignment horizontal="right" vertical="center"/>
    </xf>
    <xf numFmtId="40" fontId="14" fillId="4" borderId="5" xfId="5" applyNumberFormat="1" applyFont="1" applyFill="1" applyBorder="1" applyAlignment="1">
      <alignment horizontal="right" vertical="center"/>
    </xf>
    <xf numFmtId="0" fontId="14" fillId="4" borderId="0" xfId="0" applyFont="1" applyFill="1" applyAlignment="1">
      <alignment horizontal="left" vertical="center"/>
    </xf>
    <xf numFmtId="43" fontId="14" fillId="3" borderId="0" xfId="5" applyFont="1" applyFill="1" applyAlignment="1">
      <alignment horizontal="left" vertical="center"/>
    </xf>
    <xf numFmtId="43" fontId="14" fillId="3" borderId="0" xfId="5" applyFont="1" applyFill="1" applyAlignment="1">
      <alignment horizontal="right" vertical="center"/>
    </xf>
    <xf numFmtId="0" fontId="32" fillId="7" borderId="0" xfId="0" applyFont="1" applyFill="1"/>
    <xf numFmtId="0" fontId="0" fillId="7" borderId="0" xfId="0" applyFill="1"/>
    <xf numFmtId="0" fontId="5" fillId="3" borderId="0" xfId="0" applyFont="1" applyFill="1"/>
    <xf numFmtId="0" fontId="0" fillId="3" borderId="0" xfId="0" applyFill="1"/>
    <xf numFmtId="0" fontId="8" fillId="7" borderId="17" xfId="0" applyFont="1" applyFill="1" applyBorder="1" applyAlignment="1">
      <alignment horizontal="center"/>
    </xf>
    <xf numFmtId="0" fontId="25" fillId="7" borderId="18" xfId="0" applyFont="1" applyFill="1" applyBorder="1" applyAlignment="1">
      <alignment horizontal="center" wrapText="1"/>
    </xf>
    <xf numFmtId="0" fontId="8" fillId="7" borderId="18" xfId="0" applyFont="1" applyFill="1" applyBorder="1" applyAlignment="1">
      <alignment horizontal="center" wrapText="1"/>
    </xf>
    <xf numFmtId="0" fontId="14" fillId="7" borderId="23" xfId="0" applyFont="1" applyFill="1" applyBorder="1" applyAlignment="1">
      <alignment horizontal="left" wrapText="1"/>
    </xf>
    <xf numFmtId="0" fontId="0" fillId="7" borderId="24" xfId="0" applyFill="1" applyBorder="1"/>
    <xf numFmtId="0" fontId="15" fillId="7" borderId="24" xfId="0" applyFont="1" applyFill="1" applyBorder="1"/>
    <xf numFmtId="0" fontId="31" fillId="7" borderId="18" xfId="0" applyFont="1" applyFill="1" applyBorder="1" applyAlignment="1">
      <alignment horizontal="center" wrapText="1"/>
    </xf>
    <xf numFmtId="0" fontId="31" fillId="7" borderId="19" xfId="0" applyFont="1" applyFill="1" applyBorder="1" applyAlignment="1">
      <alignment horizontal="center" wrapText="1"/>
    </xf>
    <xf numFmtId="0" fontId="27" fillId="7" borderId="24" xfId="0" applyFont="1" applyFill="1" applyBorder="1" applyAlignment="1">
      <alignment horizontal="center" wrapText="1"/>
    </xf>
    <xf numFmtId="0" fontId="6" fillId="7" borderId="25" xfId="0" applyFont="1" applyFill="1" applyBorder="1" applyAlignment="1">
      <alignment horizontal="center"/>
    </xf>
    <xf numFmtId="0" fontId="6" fillId="7" borderId="32" xfId="0" applyFont="1" applyFill="1" applyBorder="1" applyAlignment="1">
      <alignment horizontal="left"/>
    </xf>
    <xf numFmtId="0" fontId="6" fillId="7" borderId="35" xfId="0" applyFont="1" applyFill="1" applyBorder="1" applyAlignment="1">
      <alignment horizontal="right"/>
    </xf>
    <xf numFmtId="0" fontId="5" fillId="7" borderId="25" xfId="0" applyFont="1" applyFill="1" applyBorder="1" applyAlignment="1">
      <alignment horizontal="left"/>
    </xf>
    <xf numFmtId="0" fontId="6" fillId="7" borderId="32" xfId="0" applyFont="1" applyFill="1" applyBorder="1" applyAlignment="1">
      <alignment horizontal="left" wrapText="1"/>
    </xf>
    <xf numFmtId="2" fontId="0" fillId="7" borderId="26" xfId="0" applyNumberFormat="1" applyFill="1" applyBorder="1"/>
    <xf numFmtId="0" fontId="0" fillId="7" borderId="25" xfId="0" applyFill="1" applyBorder="1"/>
    <xf numFmtId="0" fontId="6" fillId="7" borderId="32" xfId="0" applyFont="1" applyFill="1" applyBorder="1"/>
    <xf numFmtId="0" fontId="5" fillId="7" borderId="25" xfId="0" applyFont="1" applyFill="1" applyBorder="1"/>
    <xf numFmtId="0" fontId="6" fillId="7" borderId="30" xfId="0" applyFont="1" applyFill="1" applyBorder="1" applyAlignment="1">
      <alignment horizontal="right" indent="1"/>
    </xf>
    <xf numFmtId="43" fontId="5" fillId="0" borderId="0" xfId="5" applyFont="1" applyFill="1" applyAlignment="1">
      <alignment horizontal="right"/>
    </xf>
    <xf numFmtId="43" fontId="5" fillId="0" borderId="28" xfId="5" applyFont="1" applyFill="1" applyBorder="1" applyAlignment="1">
      <alignment horizontal="right"/>
    </xf>
    <xf numFmtId="167" fontId="6" fillId="3" borderId="33" xfId="0" applyNumberFormat="1" applyFont="1" applyFill="1" applyBorder="1" applyAlignment="1">
      <alignment horizontal="center"/>
    </xf>
    <xf numFmtId="166" fontId="0" fillId="3" borderId="26" xfId="5" applyNumberFormat="1" applyFont="1" applyFill="1" applyBorder="1"/>
    <xf numFmtId="166" fontId="0" fillId="3" borderId="28" xfId="5" applyNumberFormat="1" applyFont="1" applyFill="1" applyBorder="1"/>
    <xf numFmtId="167" fontId="6" fillId="3" borderId="33" xfId="0" applyNumberFormat="1" applyFont="1" applyFill="1" applyBorder="1" applyAlignment="1">
      <alignment horizontal="center" wrapText="1"/>
    </xf>
    <xf numFmtId="166" fontId="5" fillId="3" borderId="26" xfId="5" applyNumberFormat="1" applyFont="1" applyFill="1" applyBorder="1" applyAlignment="1">
      <alignment horizontal="right" wrapText="1"/>
    </xf>
    <xf numFmtId="166" fontId="5" fillId="3" borderId="28" xfId="5" applyNumberFormat="1" applyFont="1" applyFill="1" applyBorder="1" applyAlignment="1">
      <alignment horizontal="right" wrapText="1"/>
    </xf>
    <xf numFmtId="0" fontId="34" fillId="0" borderId="0" xfId="8" applyFont="1" applyAlignment="1">
      <alignment horizontal="center" vertical="center"/>
    </xf>
    <xf numFmtId="0" fontId="35" fillId="0" borderId="0" xfId="8" applyFont="1"/>
    <xf numFmtId="0" fontId="36" fillId="0" borderId="0" xfId="8" applyFont="1" applyAlignment="1">
      <alignment vertical="center" wrapText="1"/>
    </xf>
    <xf numFmtId="0" fontId="37" fillId="7" borderId="38" xfId="8" applyFont="1" applyFill="1" applyBorder="1"/>
    <xf numFmtId="0" fontId="38" fillId="7" borderId="15" xfId="8" applyFont="1" applyFill="1" applyBorder="1" applyAlignment="1">
      <alignment horizontal="center" vertical="center"/>
    </xf>
    <xf numFmtId="0" fontId="38" fillId="7" borderId="39" xfId="8" applyFont="1" applyFill="1" applyBorder="1" applyAlignment="1">
      <alignment horizontal="center" vertical="center"/>
    </xf>
    <xf numFmtId="0" fontId="38" fillId="7" borderId="36" xfId="8" applyFont="1" applyFill="1" applyBorder="1" applyAlignment="1">
      <alignment horizontal="right"/>
    </xf>
    <xf numFmtId="0" fontId="37" fillId="7" borderId="36" xfId="8" applyFont="1" applyFill="1" applyBorder="1" applyAlignment="1">
      <alignment horizontal="center" vertical="center"/>
    </xf>
    <xf numFmtId="0" fontId="37" fillId="3" borderId="36" xfId="8" applyFont="1" applyFill="1" applyBorder="1" applyAlignment="1">
      <alignment horizontal="center" vertical="center"/>
    </xf>
    <xf numFmtId="168" fontId="37" fillId="7" borderId="36" xfId="8" applyNumberFormat="1" applyFont="1" applyFill="1" applyBorder="1" applyAlignment="1">
      <alignment horizontal="center" vertical="center"/>
    </xf>
    <xf numFmtId="0" fontId="38" fillId="7" borderId="36" xfId="8" applyFont="1" applyFill="1" applyBorder="1" applyAlignment="1">
      <alignment horizontal="center"/>
    </xf>
    <xf numFmtId="0" fontId="37" fillId="7" borderId="36" xfId="8" applyFont="1" applyFill="1" applyBorder="1" applyAlignment="1">
      <alignment horizontal="right"/>
    </xf>
    <xf numFmtId="167" fontId="37" fillId="3" borderId="36" xfId="8" applyNumberFormat="1" applyFont="1" applyFill="1" applyBorder="1" applyAlignment="1">
      <alignment horizontal="center" vertical="center"/>
    </xf>
    <xf numFmtId="168" fontId="37" fillId="3" borderId="36" xfId="8" applyNumberFormat="1" applyFont="1" applyFill="1" applyBorder="1" applyAlignment="1">
      <alignment horizontal="center" vertical="center"/>
    </xf>
    <xf numFmtId="168" fontId="36" fillId="7" borderId="36" xfId="8" applyNumberFormat="1" applyFont="1" applyFill="1" applyBorder="1" applyAlignment="1">
      <alignment horizontal="center" vertical="center"/>
    </xf>
    <xf numFmtId="168" fontId="39" fillId="7" borderId="36" xfId="8" applyNumberFormat="1" applyFont="1" applyFill="1" applyBorder="1" applyAlignment="1">
      <alignment horizontal="center" vertical="center"/>
    </xf>
    <xf numFmtId="0" fontId="35" fillId="0" borderId="0" xfId="8" applyFont="1" applyAlignment="1">
      <alignment vertical="center"/>
    </xf>
    <xf numFmtId="0" fontId="35" fillId="0" borderId="0" xfId="8" applyFont="1" applyAlignment="1">
      <alignment horizontal="center" vertical="center"/>
    </xf>
    <xf numFmtId="167" fontId="37" fillId="3" borderId="36" xfId="7" applyNumberFormat="1" applyFont="1" applyFill="1" applyBorder="1" applyAlignment="1">
      <alignment horizontal="center" vertical="center"/>
    </xf>
    <xf numFmtId="0" fontId="23" fillId="3" borderId="0" xfId="0" applyFont="1" applyFill="1" applyAlignment="1">
      <alignment horizontal="center" vertical="center" wrapText="1"/>
    </xf>
    <xf numFmtId="0" fontId="18" fillId="3" borderId="0" xfId="0" applyFont="1" applyFill="1" applyAlignment="1">
      <alignment horizontal="center" vertical="center" wrapText="1"/>
    </xf>
    <xf numFmtId="0" fontId="18" fillId="5" borderId="0" xfId="0" applyFont="1" applyFill="1" applyAlignment="1">
      <alignment horizontal="center" vertical="center" wrapText="1"/>
    </xf>
    <xf numFmtId="0" fontId="18" fillId="3" borderId="0" xfId="0" applyFont="1" applyFill="1" applyAlignment="1">
      <alignment horizontal="center" vertical="center"/>
    </xf>
    <xf numFmtId="0" fontId="26" fillId="0" borderId="20" xfId="0" applyFont="1" applyBorder="1" applyAlignment="1">
      <alignment horizontal="center"/>
    </xf>
    <xf numFmtId="0" fontId="26" fillId="0" borderId="21" xfId="0" applyFont="1" applyBorder="1" applyAlignment="1">
      <alignment horizontal="center"/>
    </xf>
    <xf numFmtId="0" fontId="26" fillId="0" borderId="22" xfId="0" applyFont="1" applyBorder="1" applyAlignment="1">
      <alignment horizontal="center"/>
    </xf>
    <xf numFmtId="0" fontId="37" fillId="7" borderId="42" xfId="8" applyFont="1" applyFill="1" applyBorder="1" applyAlignment="1">
      <alignment horizontal="center" vertical="center"/>
    </xf>
    <xf numFmtId="0" fontId="37" fillId="7" borderId="13" xfId="8" applyFont="1" applyFill="1" applyBorder="1" applyAlignment="1">
      <alignment horizontal="center" vertical="center"/>
    </xf>
    <xf numFmtId="0" fontId="37" fillId="7" borderId="43" xfId="8" applyFont="1" applyFill="1" applyBorder="1" applyAlignment="1">
      <alignment horizontal="center" vertical="center"/>
    </xf>
    <xf numFmtId="0" fontId="33" fillId="3" borderId="38" xfId="8" applyFont="1" applyFill="1" applyBorder="1" applyAlignment="1">
      <alignment horizontal="center" vertical="center"/>
    </xf>
    <xf numFmtId="0" fontId="33" fillId="3" borderId="15" xfId="8" applyFont="1" applyFill="1" applyBorder="1" applyAlignment="1">
      <alignment horizontal="center" vertical="center"/>
    </xf>
    <xf numFmtId="0" fontId="33" fillId="3" borderId="39" xfId="8" applyFont="1" applyFill="1" applyBorder="1" applyAlignment="1">
      <alignment horizontal="center" vertical="center"/>
    </xf>
    <xf numFmtId="0" fontId="36" fillId="7" borderId="40" xfId="8" applyFont="1" applyFill="1" applyBorder="1" applyAlignment="1">
      <alignment horizontal="left" vertical="center" wrapText="1"/>
    </xf>
    <xf numFmtId="0" fontId="36" fillId="7" borderId="6" xfId="8" applyFont="1" applyFill="1" applyBorder="1" applyAlignment="1">
      <alignment horizontal="left" vertical="center" wrapText="1"/>
    </xf>
    <xf numFmtId="0" fontId="36" fillId="7" borderId="41" xfId="8" applyFont="1" applyFill="1" applyBorder="1" applyAlignment="1">
      <alignment horizontal="left" vertical="center" wrapText="1"/>
    </xf>
    <xf numFmtId="0" fontId="37" fillId="7" borderId="40" xfId="8" applyFont="1" applyFill="1" applyBorder="1" applyAlignment="1">
      <alignment horizontal="left" vertical="center" wrapText="1"/>
    </xf>
    <xf numFmtId="0" fontId="37" fillId="7" borderId="6" xfId="8" applyFont="1" applyFill="1" applyBorder="1" applyAlignment="1">
      <alignment horizontal="left" vertical="center" wrapText="1"/>
    </xf>
    <xf numFmtId="0" fontId="37" fillId="7" borderId="41" xfId="8" applyFont="1" applyFill="1" applyBorder="1" applyAlignment="1">
      <alignment horizontal="left" vertical="center" wrapText="1"/>
    </xf>
    <xf numFmtId="0" fontId="37" fillId="7" borderId="42" xfId="8" applyFont="1" applyFill="1" applyBorder="1" applyAlignment="1">
      <alignment horizontal="center"/>
    </xf>
    <xf numFmtId="0" fontId="37" fillId="7" borderId="13" xfId="8" applyFont="1" applyFill="1" applyBorder="1" applyAlignment="1">
      <alignment horizontal="center"/>
    </xf>
    <xf numFmtId="0" fontId="37" fillId="7" borderId="43" xfId="8" applyFont="1" applyFill="1" applyBorder="1" applyAlignment="1">
      <alignment horizontal="center"/>
    </xf>
    <xf numFmtId="0" fontId="38" fillId="0" borderId="13" xfId="8" applyFont="1" applyBorder="1" applyAlignment="1">
      <alignment horizontal="center"/>
    </xf>
    <xf numFmtId="0" fontId="4" fillId="3" borderId="0" xfId="4" applyFill="1" applyAlignment="1">
      <alignment horizontal="center"/>
    </xf>
    <xf numFmtId="0" fontId="4" fillId="0" borderId="0" xfId="4" applyAlignment="1">
      <alignment horizontal="center"/>
    </xf>
    <xf numFmtId="0" fontId="17" fillId="2" borderId="0" xfId="4" applyFont="1" applyFill="1" applyAlignment="1">
      <alignment horizontal="center" vertical="center" wrapText="1"/>
    </xf>
    <xf numFmtId="0" fontId="18" fillId="0" borderId="0" xfId="4" applyFont="1" applyAlignment="1">
      <alignment horizontal="center" vertical="center"/>
    </xf>
    <xf numFmtId="0" fontId="19" fillId="2" borderId="0" xfId="4" applyFont="1" applyFill="1" applyAlignment="1">
      <alignment horizontal="center" vertical="center"/>
    </xf>
    <xf numFmtId="0" fontId="19" fillId="2" borderId="6" xfId="4" applyFont="1" applyFill="1" applyBorder="1" applyAlignment="1">
      <alignment horizontal="center" vertical="center"/>
    </xf>
    <xf numFmtId="0" fontId="20" fillId="0" borderId="0" xfId="0" applyFont="1" applyAlignment="1">
      <alignment horizontal="left" vertical="center"/>
    </xf>
    <xf numFmtId="0" fontId="20" fillId="0" borderId="0" xfId="4" applyFont="1" applyAlignment="1">
      <alignment horizontal="left" vertical="center"/>
    </xf>
    <xf numFmtId="9" fontId="26" fillId="0" borderId="0" xfId="7" applyFont="1"/>
  </cellXfs>
  <cellStyles count="9">
    <cellStyle name="Comma" xfId="5" builtinId="3"/>
    <cellStyle name="Comma 2" xfId="2" xr:uid="{00000000-0005-0000-0000-000001000000}"/>
    <cellStyle name="Currency" xfId="6" builtinId="4"/>
    <cellStyle name="Currency 2" xfId="1" xr:uid="{00000000-0005-0000-0000-000003000000}"/>
    <cellStyle name="Normal" xfId="0" builtinId="0"/>
    <cellStyle name="Normal 2" xfId="3" xr:uid="{00000000-0005-0000-0000-000005000000}"/>
    <cellStyle name="Normal 3" xfId="4" xr:uid="{00000000-0005-0000-0000-000006000000}"/>
    <cellStyle name="Normal 4" xfId="8" xr:uid="{81B2FFEE-125C-4CCD-ACAA-D32794E0FE46}"/>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66"/>
  <sheetViews>
    <sheetView tabSelected="1" zoomScaleNormal="100" workbookViewId="0">
      <pane xSplit="1" ySplit="3" topLeftCell="B4" activePane="bottomRight" state="frozen"/>
      <selection pane="topRight" activeCell="B1" sqref="B1"/>
      <selection pane="bottomLeft" activeCell="A4" sqref="A4"/>
      <selection pane="bottomRight" activeCell="A5" sqref="A5:C6"/>
    </sheetView>
  </sheetViews>
  <sheetFormatPr defaultColWidth="9.08984375" defaultRowHeight="14.5" x14ac:dyDescent="0.35"/>
  <cols>
    <col min="1" max="1" width="31.54296875" style="111" customWidth="1"/>
    <col min="2" max="2" width="12.6328125" style="111" customWidth="1"/>
    <col min="3" max="3" width="12.453125" style="111" customWidth="1"/>
    <col min="4" max="4" width="4.6328125" style="111" customWidth="1"/>
    <col min="5" max="5" width="31.54296875" style="111" customWidth="1"/>
    <col min="6" max="6" width="12.81640625" style="111" customWidth="1"/>
    <col min="7" max="7" width="11" style="111" customWidth="1"/>
    <col min="8" max="8" width="4.6328125" style="111" customWidth="1"/>
    <col min="9" max="9" width="31.54296875" style="111" customWidth="1"/>
    <col min="10" max="10" width="12.54296875" style="111" customWidth="1"/>
    <col min="11" max="11" width="10.6328125" style="111" customWidth="1"/>
    <col min="12" max="12" width="4.6328125" style="111" customWidth="1"/>
    <col min="13" max="13" width="31.54296875" style="111" customWidth="1"/>
    <col min="14" max="14" width="13.08984375" style="111" customWidth="1"/>
    <col min="15" max="15" width="11" style="111" customWidth="1"/>
    <col min="16" max="16" width="4.6328125" style="111" customWidth="1"/>
    <col min="17" max="17" width="31.54296875" style="111" customWidth="1"/>
    <col min="18" max="18" width="11.453125" style="111" customWidth="1"/>
    <col min="19" max="19" width="10.453125" style="111" customWidth="1"/>
    <col min="20" max="20" width="4.6328125" style="111" customWidth="1"/>
    <col min="21" max="21" width="31.54296875" style="111" customWidth="1"/>
    <col min="22" max="22" width="11.1796875" style="111" customWidth="1"/>
    <col min="23" max="23" width="10.6328125" style="111" customWidth="1"/>
    <col min="24" max="24" width="4.6328125" style="111" customWidth="1"/>
    <col min="25" max="25" width="28" style="111" bestFit="1" customWidth="1"/>
    <col min="26" max="26" width="13.08984375" style="111" customWidth="1"/>
    <col min="27" max="27" width="11.453125" style="111" customWidth="1"/>
    <col min="28" max="28" width="4.6328125" style="111" customWidth="1"/>
    <col min="29" max="29" width="28" style="111" bestFit="1" customWidth="1"/>
    <col min="30" max="30" width="11.36328125" style="111" customWidth="1"/>
    <col min="31" max="31" width="12" style="111" customWidth="1"/>
    <col min="32" max="32" width="3.90625" style="111" customWidth="1"/>
    <col min="33" max="33" width="28" style="111" bestFit="1" customWidth="1"/>
    <col min="34" max="34" width="11.36328125" style="111" customWidth="1"/>
    <col min="35" max="35" width="12" style="111" customWidth="1"/>
    <col min="36" max="36" width="4.6328125" style="111" customWidth="1"/>
    <col min="37" max="37" width="28" style="111" bestFit="1" customWidth="1"/>
    <col min="38" max="38" width="13.453125" style="111" customWidth="1"/>
    <col min="39" max="39" width="11.453125" style="111" customWidth="1"/>
    <col min="40" max="40" width="11.54296875" style="111" bestFit="1" customWidth="1"/>
    <col min="41" max="16384" width="9.08984375" style="111"/>
  </cols>
  <sheetData>
    <row r="1" spans="1:39" ht="15" customHeight="1" x14ac:dyDescent="0.35">
      <c r="A1" s="319" t="s">
        <v>342</v>
      </c>
      <c r="B1" s="319"/>
      <c r="C1" s="319"/>
      <c r="D1" s="319"/>
      <c r="E1" s="319"/>
      <c r="F1" s="319"/>
      <c r="G1" s="319"/>
      <c r="H1" s="319"/>
      <c r="I1" s="319"/>
      <c r="J1" s="319"/>
      <c r="K1" s="319"/>
      <c r="L1" s="204"/>
      <c r="M1" s="319" t="str">
        <f>A1</f>
        <v>FY24 - Acct #22xxxxx -Acct Title
(Updated Date - MM/DD/YY)</v>
      </c>
      <c r="N1" s="319"/>
      <c r="O1" s="319"/>
      <c r="P1" s="319"/>
      <c r="Q1" s="319"/>
      <c r="R1" s="319"/>
      <c r="S1" s="319"/>
      <c r="T1" s="319"/>
      <c r="U1" s="319"/>
      <c r="V1" s="319"/>
      <c r="W1" s="319"/>
      <c r="X1" s="114"/>
      <c r="Y1" s="319" t="str">
        <f>M1</f>
        <v>FY24 - Acct #22xxxxx -Acct Title
(Updated Date - MM/DD/YY)</v>
      </c>
      <c r="Z1" s="319"/>
      <c r="AA1" s="319"/>
      <c r="AB1" s="319"/>
      <c r="AC1" s="319"/>
      <c r="AD1" s="319"/>
      <c r="AE1" s="319"/>
      <c r="AF1" s="319"/>
      <c r="AG1" s="319"/>
      <c r="AH1" s="319"/>
      <c r="AI1" s="319"/>
      <c r="AJ1" s="319"/>
      <c r="AK1" s="319"/>
      <c r="AL1" s="319"/>
      <c r="AM1" s="319"/>
    </row>
    <row r="2" spans="1:39" ht="15" customHeight="1" x14ac:dyDescent="0.35">
      <c r="A2" s="319"/>
      <c r="B2" s="319"/>
      <c r="C2" s="319"/>
      <c r="D2" s="319"/>
      <c r="E2" s="319"/>
      <c r="F2" s="319"/>
      <c r="G2" s="319"/>
      <c r="H2" s="319"/>
      <c r="I2" s="319"/>
      <c r="J2" s="319"/>
      <c r="K2" s="319"/>
      <c r="L2" s="204"/>
      <c r="M2" s="319"/>
      <c r="N2" s="319"/>
      <c r="O2" s="319"/>
      <c r="P2" s="319"/>
      <c r="Q2" s="319"/>
      <c r="R2" s="319"/>
      <c r="S2" s="319"/>
      <c r="T2" s="319"/>
      <c r="U2" s="319"/>
      <c r="V2" s="319"/>
      <c r="W2" s="319"/>
      <c r="X2" s="114"/>
      <c r="Y2" s="319"/>
      <c r="Z2" s="319"/>
      <c r="AA2" s="319"/>
      <c r="AB2" s="319"/>
      <c r="AC2" s="319"/>
      <c r="AD2" s="319"/>
      <c r="AE2" s="319"/>
      <c r="AF2" s="319"/>
      <c r="AG2" s="319"/>
      <c r="AH2" s="319"/>
      <c r="AI2" s="319"/>
      <c r="AJ2" s="319"/>
      <c r="AK2" s="319"/>
      <c r="AL2" s="319"/>
      <c r="AM2" s="319"/>
    </row>
    <row r="3" spans="1:39" ht="15" customHeight="1" x14ac:dyDescent="0.35">
      <c r="A3" s="319"/>
      <c r="B3" s="319"/>
      <c r="C3" s="319"/>
      <c r="D3" s="319"/>
      <c r="E3" s="319"/>
      <c r="F3" s="319"/>
      <c r="G3" s="319"/>
      <c r="H3" s="319"/>
      <c r="I3" s="319"/>
      <c r="J3" s="319"/>
      <c r="K3" s="319"/>
      <c r="L3" s="204"/>
      <c r="M3" s="319"/>
      <c r="N3" s="319"/>
      <c r="O3" s="319"/>
      <c r="P3" s="319"/>
      <c r="Q3" s="319"/>
      <c r="R3" s="319"/>
      <c r="S3" s="319"/>
      <c r="T3" s="319"/>
      <c r="U3" s="319"/>
      <c r="V3" s="319"/>
      <c r="W3" s="319"/>
      <c r="X3" s="114"/>
      <c r="Y3" s="319"/>
      <c r="Z3" s="319"/>
      <c r="AA3" s="319"/>
      <c r="AB3" s="319"/>
      <c r="AC3" s="319"/>
      <c r="AD3" s="319"/>
      <c r="AE3" s="319"/>
      <c r="AF3" s="319"/>
      <c r="AG3" s="319"/>
      <c r="AH3" s="319"/>
      <c r="AI3" s="319"/>
      <c r="AJ3" s="319"/>
      <c r="AK3" s="319"/>
      <c r="AL3" s="319"/>
      <c r="AM3" s="319"/>
    </row>
    <row r="4" spans="1:39" ht="15" customHeight="1" x14ac:dyDescent="0.35">
      <c r="A4" s="193" t="s">
        <v>309</v>
      </c>
    </row>
    <row r="5" spans="1:39" ht="15" customHeight="1" x14ac:dyDescent="0.35">
      <c r="A5" s="320" t="s">
        <v>328</v>
      </c>
      <c r="B5" s="322"/>
      <c r="C5" s="322"/>
      <c r="D5" s="96"/>
      <c r="E5" s="320" t="s">
        <v>329</v>
      </c>
      <c r="F5" s="322"/>
      <c r="G5" s="322"/>
      <c r="I5" s="320" t="s">
        <v>337</v>
      </c>
      <c r="J5" s="322"/>
      <c r="K5" s="322"/>
      <c r="M5" s="320" t="s">
        <v>331</v>
      </c>
      <c r="N5" s="322"/>
      <c r="O5" s="322"/>
      <c r="Q5" s="320" t="s">
        <v>338</v>
      </c>
      <c r="R5" s="320"/>
      <c r="S5" s="320"/>
      <c r="U5" s="320" t="s">
        <v>333</v>
      </c>
      <c r="V5" s="320"/>
      <c r="W5" s="320"/>
      <c r="Y5" s="320" t="s">
        <v>334</v>
      </c>
      <c r="Z5" s="320"/>
      <c r="AA5" s="320"/>
      <c r="AC5" s="320" t="s">
        <v>339</v>
      </c>
      <c r="AD5" s="320"/>
      <c r="AE5" s="320"/>
      <c r="AF5" s="206"/>
      <c r="AG5" s="320" t="s">
        <v>336</v>
      </c>
      <c r="AH5" s="320"/>
      <c r="AI5" s="320"/>
      <c r="AJ5" s="147"/>
      <c r="AK5" s="321" t="s">
        <v>201</v>
      </c>
      <c r="AL5" s="321"/>
      <c r="AM5" s="321"/>
    </row>
    <row r="6" spans="1:39" x14ac:dyDescent="0.35">
      <c r="A6" s="322"/>
      <c r="B6" s="322"/>
      <c r="C6" s="322"/>
      <c r="D6" s="96"/>
      <c r="E6" s="322"/>
      <c r="F6" s="322"/>
      <c r="G6" s="322"/>
      <c r="I6" s="322"/>
      <c r="J6" s="322"/>
      <c r="K6" s="322"/>
      <c r="M6" s="322"/>
      <c r="N6" s="322"/>
      <c r="O6" s="322"/>
      <c r="Q6" s="320"/>
      <c r="R6" s="320"/>
      <c r="S6" s="320"/>
      <c r="U6" s="320"/>
      <c r="V6" s="320"/>
      <c r="W6" s="320"/>
      <c r="Y6" s="320"/>
      <c r="Z6" s="320"/>
      <c r="AA6" s="320"/>
      <c r="AC6" s="320"/>
      <c r="AD6" s="320"/>
      <c r="AE6" s="320"/>
      <c r="AF6" s="206"/>
      <c r="AG6" s="320"/>
      <c r="AH6" s="320"/>
      <c r="AI6" s="320"/>
      <c r="AJ6" s="147"/>
      <c r="AK6" s="321"/>
      <c r="AL6" s="321"/>
      <c r="AM6" s="321"/>
    </row>
    <row r="7" spans="1:39" x14ac:dyDescent="0.35">
      <c r="A7" s="96"/>
      <c r="B7" s="97"/>
      <c r="C7" s="97"/>
      <c r="D7" s="97"/>
      <c r="E7" s="96"/>
      <c r="F7" s="97"/>
      <c r="G7" s="97"/>
      <c r="I7" s="96"/>
      <c r="J7" s="97"/>
      <c r="K7" s="97"/>
      <c r="M7" s="96"/>
      <c r="N7" s="97"/>
      <c r="O7" s="97"/>
      <c r="Q7" s="96"/>
      <c r="R7" s="97"/>
      <c r="S7" s="97"/>
      <c r="U7" s="96"/>
      <c r="V7" s="97"/>
      <c r="W7" s="97"/>
      <c r="Y7" s="96"/>
      <c r="Z7" s="97"/>
      <c r="AA7" s="97"/>
      <c r="AC7" s="96"/>
      <c r="AD7" s="97"/>
      <c r="AE7" s="97"/>
      <c r="AF7" s="97"/>
      <c r="AG7" s="97"/>
      <c r="AH7" s="97"/>
      <c r="AI7" s="97"/>
      <c r="AJ7" s="147"/>
      <c r="AK7" s="96"/>
      <c r="AL7" s="97"/>
      <c r="AM7" s="97"/>
    </row>
    <row r="8" spans="1:39" x14ac:dyDescent="0.35">
      <c r="A8" s="98" t="s">
        <v>0</v>
      </c>
      <c r="B8" s="132" t="s">
        <v>1</v>
      </c>
      <c r="C8" s="132" t="s">
        <v>2</v>
      </c>
      <c r="D8" s="99"/>
      <c r="E8" s="98" t="s">
        <v>0</v>
      </c>
      <c r="F8" s="132" t="s">
        <v>1</v>
      </c>
      <c r="G8" s="132" t="s">
        <v>2</v>
      </c>
      <c r="I8" s="98" t="s">
        <v>0</v>
      </c>
      <c r="J8" s="132" t="s">
        <v>1</v>
      </c>
      <c r="K8" s="132" t="s">
        <v>2</v>
      </c>
      <c r="M8" s="98" t="s">
        <v>0</v>
      </c>
      <c r="N8" s="132" t="s">
        <v>1</v>
      </c>
      <c r="O8" s="132" t="s">
        <v>2</v>
      </c>
      <c r="Q8" s="98" t="s">
        <v>0</v>
      </c>
      <c r="R8" s="132" t="s">
        <v>1</v>
      </c>
      <c r="S8" s="132" t="s">
        <v>2</v>
      </c>
      <c r="U8" s="98" t="s">
        <v>0</v>
      </c>
      <c r="V8" s="132" t="s">
        <v>1</v>
      </c>
      <c r="W8" s="132" t="s">
        <v>2</v>
      </c>
      <c r="Y8" s="98" t="s">
        <v>0</v>
      </c>
      <c r="Z8" s="132" t="s">
        <v>1</v>
      </c>
      <c r="AA8" s="132" t="s">
        <v>2</v>
      </c>
      <c r="AC8" s="98" t="s">
        <v>0</v>
      </c>
      <c r="AD8" s="132" t="s">
        <v>1</v>
      </c>
      <c r="AE8" s="132" t="s">
        <v>2</v>
      </c>
      <c r="AF8" s="215"/>
      <c r="AG8" s="98" t="s">
        <v>0</v>
      </c>
      <c r="AH8" s="132" t="s">
        <v>1</v>
      </c>
      <c r="AI8" s="132" t="s">
        <v>2</v>
      </c>
      <c r="AJ8" s="147"/>
      <c r="AK8" s="128" t="s">
        <v>0</v>
      </c>
      <c r="AL8" s="130" t="s">
        <v>1</v>
      </c>
      <c r="AM8" s="130" t="s">
        <v>2</v>
      </c>
    </row>
    <row r="9" spans="1:39" hidden="1" x14ac:dyDescent="0.35">
      <c r="A9" s="112" t="s">
        <v>184</v>
      </c>
      <c r="B9" s="113">
        <v>0</v>
      </c>
      <c r="C9" s="106">
        <f t="shared" ref="C9" si="0">B9/12</f>
        <v>0</v>
      </c>
      <c r="D9" s="106"/>
      <c r="E9" s="112" t="s">
        <v>184</v>
      </c>
      <c r="F9" s="113">
        <v>0</v>
      </c>
      <c r="G9" s="106">
        <f t="shared" ref="G9:G13" si="1">F9/12</f>
        <v>0</v>
      </c>
      <c r="I9" s="112" t="s">
        <v>184</v>
      </c>
      <c r="J9" s="113">
        <v>0</v>
      </c>
      <c r="K9" s="106">
        <f t="shared" ref="K9:K13" si="2">J9/12</f>
        <v>0</v>
      </c>
      <c r="M9" s="112" t="s">
        <v>184</v>
      </c>
      <c r="N9" s="113">
        <v>0</v>
      </c>
      <c r="O9" s="106">
        <f t="shared" ref="O9:O13" si="3">N9/12</f>
        <v>0</v>
      </c>
      <c r="Q9" s="112" t="s">
        <v>184</v>
      </c>
      <c r="R9" s="113">
        <v>0</v>
      </c>
      <c r="S9" s="106">
        <f t="shared" ref="S9:S13" si="4">R9/12</f>
        <v>0</v>
      </c>
      <c r="U9" s="112" t="s">
        <v>184</v>
      </c>
      <c r="V9" s="113">
        <v>0</v>
      </c>
      <c r="W9" s="106">
        <f t="shared" ref="W9:W13" si="5">V9/12</f>
        <v>0</v>
      </c>
      <c r="Y9" s="112" t="s">
        <v>184</v>
      </c>
      <c r="Z9" s="113">
        <v>0</v>
      </c>
      <c r="AA9" s="106">
        <f t="shared" ref="AA9:AA13" si="6">Z9/12</f>
        <v>0</v>
      </c>
      <c r="AC9" s="112" t="s">
        <v>184</v>
      </c>
      <c r="AD9" s="113">
        <v>0</v>
      </c>
      <c r="AE9" s="106">
        <f t="shared" ref="AE9:AE13" si="7">AD9/12</f>
        <v>0</v>
      </c>
      <c r="AF9" s="106"/>
      <c r="AG9" s="112" t="s">
        <v>184</v>
      </c>
      <c r="AH9" s="106"/>
      <c r="AI9" s="106"/>
      <c r="AJ9" s="147"/>
      <c r="AK9" s="112" t="s">
        <v>184</v>
      </c>
      <c r="AL9" s="113">
        <f>B9+F9+J9+N9+R9+V9+Z9+AD9</f>
        <v>0</v>
      </c>
      <c r="AM9" s="113">
        <f>C9+G9+K9+O9+S9+W9+AA9+AE9</f>
        <v>0</v>
      </c>
    </row>
    <row r="10" spans="1:39" hidden="1" x14ac:dyDescent="0.35">
      <c r="A10" s="112" t="s">
        <v>185</v>
      </c>
      <c r="B10" s="113">
        <v>0</v>
      </c>
      <c r="C10" s="106">
        <f t="shared" ref="C10:C13" si="8">B10/12</f>
        <v>0</v>
      </c>
      <c r="D10" s="106"/>
      <c r="E10" s="112" t="s">
        <v>185</v>
      </c>
      <c r="F10" s="113">
        <v>0</v>
      </c>
      <c r="G10" s="106">
        <f t="shared" si="1"/>
        <v>0</v>
      </c>
      <c r="I10" s="112" t="s">
        <v>185</v>
      </c>
      <c r="J10" s="113">
        <v>0</v>
      </c>
      <c r="K10" s="106">
        <f t="shared" si="2"/>
        <v>0</v>
      </c>
      <c r="M10" s="112" t="s">
        <v>185</v>
      </c>
      <c r="N10" s="113">
        <v>0</v>
      </c>
      <c r="O10" s="106">
        <f t="shared" si="3"/>
        <v>0</v>
      </c>
      <c r="Q10" s="112" t="s">
        <v>185</v>
      </c>
      <c r="R10" s="113">
        <v>0</v>
      </c>
      <c r="S10" s="106">
        <f t="shared" si="4"/>
        <v>0</v>
      </c>
      <c r="U10" s="112" t="s">
        <v>185</v>
      </c>
      <c r="V10" s="113">
        <v>0</v>
      </c>
      <c r="W10" s="106">
        <f t="shared" si="5"/>
        <v>0</v>
      </c>
      <c r="Y10" s="112" t="s">
        <v>185</v>
      </c>
      <c r="Z10" s="113">
        <v>0</v>
      </c>
      <c r="AA10" s="106">
        <f t="shared" si="6"/>
        <v>0</v>
      </c>
      <c r="AC10" s="112" t="s">
        <v>185</v>
      </c>
      <c r="AD10" s="113">
        <v>0</v>
      </c>
      <c r="AE10" s="106">
        <f t="shared" si="7"/>
        <v>0</v>
      </c>
      <c r="AF10" s="106"/>
      <c r="AG10" s="112" t="s">
        <v>185</v>
      </c>
      <c r="AH10" s="106"/>
      <c r="AI10" s="106"/>
      <c r="AJ10" s="147"/>
      <c r="AK10" s="112" t="s">
        <v>185</v>
      </c>
      <c r="AL10" s="113">
        <f>B10+F10+J10+N10+R10+V10+Z10+AD10</f>
        <v>0</v>
      </c>
      <c r="AM10" s="113">
        <f>C10+G10+K10+O10+S10+W10+AA10+AE10</f>
        <v>0</v>
      </c>
    </row>
    <row r="11" spans="1:39" x14ac:dyDescent="0.35">
      <c r="A11" s="194" t="s">
        <v>186</v>
      </c>
      <c r="B11" s="143">
        <f>B61*B58*B62</f>
        <v>0</v>
      </c>
      <c r="C11" s="139">
        <f>B11/12</f>
        <v>0</v>
      </c>
      <c r="D11" s="106"/>
      <c r="E11" s="194" t="s">
        <v>186</v>
      </c>
      <c r="F11" s="143">
        <f>F61*F58*F62</f>
        <v>0</v>
      </c>
      <c r="G11" s="139">
        <f>F11/12</f>
        <v>0</v>
      </c>
      <c r="I11" s="194" t="s">
        <v>186</v>
      </c>
      <c r="J11" s="143">
        <f>J61*J58*J62</f>
        <v>0</v>
      </c>
      <c r="K11" s="139">
        <f t="shared" si="2"/>
        <v>0</v>
      </c>
      <c r="M11" s="194" t="s">
        <v>184</v>
      </c>
      <c r="N11" s="143">
        <f>N61*N58*N62</f>
        <v>0</v>
      </c>
      <c r="O11" s="139">
        <f t="shared" si="3"/>
        <v>0</v>
      </c>
      <c r="Q11" s="194" t="s">
        <v>184</v>
      </c>
      <c r="R11" s="143">
        <f>R61*R58*R62</f>
        <v>0</v>
      </c>
      <c r="S11" s="139">
        <f t="shared" si="4"/>
        <v>0</v>
      </c>
      <c r="U11" s="194" t="s">
        <v>184</v>
      </c>
      <c r="V11" s="143">
        <f>V61*V58*V62</f>
        <v>0</v>
      </c>
      <c r="W11" s="139">
        <f t="shared" si="5"/>
        <v>0</v>
      </c>
      <c r="Y11" s="194" t="s">
        <v>184</v>
      </c>
      <c r="Z11" s="143">
        <f>Z61*Z58*Z62</f>
        <v>0</v>
      </c>
      <c r="AA11" s="139">
        <f t="shared" si="6"/>
        <v>0</v>
      </c>
      <c r="AC11" s="194" t="s">
        <v>184</v>
      </c>
      <c r="AD11" s="143">
        <f>AD61*AD58*AD62</f>
        <v>0</v>
      </c>
      <c r="AE11" s="139">
        <f t="shared" si="7"/>
        <v>0</v>
      </c>
      <c r="AF11" s="106"/>
      <c r="AG11" s="194" t="s">
        <v>184</v>
      </c>
      <c r="AH11" s="143">
        <f>AH61*AH58*AH62</f>
        <v>0</v>
      </c>
      <c r="AI11" s="139">
        <f>+AH11/12</f>
        <v>0</v>
      </c>
      <c r="AJ11" s="147"/>
      <c r="AK11" s="259" t="s">
        <v>184</v>
      </c>
      <c r="AL11" s="251">
        <f>B11+F11+J11+N11+R11+V11+Z11+AD11+AH11</f>
        <v>0</v>
      </c>
      <c r="AM11" s="251">
        <f>C11+G11+K11+O11+S11+W11+AA11+AE11+AI11</f>
        <v>0</v>
      </c>
    </row>
    <row r="12" spans="1:39" x14ac:dyDescent="0.35">
      <c r="A12" s="194" t="s">
        <v>187</v>
      </c>
      <c r="B12" s="196">
        <v>0</v>
      </c>
      <c r="C12" s="197">
        <f t="shared" si="8"/>
        <v>0</v>
      </c>
      <c r="D12" s="106"/>
      <c r="E12" s="194" t="s">
        <v>187</v>
      </c>
      <c r="F12" s="196">
        <v>0</v>
      </c>
      <c r="G12" s="197">
        <f t="shared" si="1"/>
        <v>0</v>
      </c>
      <c r="I12" s="194" t="s">
        <v>187</v>
      </c>
      <c r="J12" s="196">
        <v>0</v>
      </c>
      <c r="K12" s="197">
        <f t="shared" si="2"/>
        <v>0</v>
      </c>
      <c r="M12" s="194" t="s">
        <v>187</v>
      </c>
      <c r="N12" s="196">
        <v>0</v>
      </c>
      <c r="O12" s="197">
        <f t="shared" si="3"/>
        <v>0</v>
      </c>
      <c r="Q12" s="194" t="s">
        <v>187</v>
      </c>
      <c r="R12" s="196">
        <v>0</v>
      </c>
      <c r="S12" s="197">
        <f t="shared" si="4"/>
        <v>0</v>
      </c>
      <c r="U12" s="194" t="s">
        <v>187</v>
      </c>
      <c r="V12" s="196">
        <v>0</v>
      </c>
      <c r="W12" s="197">
        <f t="shared" si="5"/>
        <v>0</v>
      </c>
      <c r="Y12" s="194" t="s">
        <v>187</v>
      </c>
      <c r="Z12" s="196">
        <v>0</v>
      </c>
      <c r="AA12" s="197">
        <f t="shared" si="6"/>
        <v>0</v>
      </c>
      <c r="AC12" s="194" t="s">
        <v>187</v>
      </c>
      <c r="AD12" s="196">
        <v>0</v>
      </c>
      <c r="AE12" s="197">
        <f t="shared" si="7"/>
        <v>0</v>
      </c>
      <c r="AF12" s="113"/>
      <c r="AG12" s="194" t="s">
        <v>187</v>
      </c>
      <c r="AH12" s="196"/>
      <c r="AI12" s="197">
        <f>+AH12/12</f>
        <v>0</v>
      </c>
      <c r="AJ12" s="147"/>
      <c r="AK12" s="259" t="s">
        <v>187</v>
      </c>
      <c r="AL12" s="253">
        <f>B12+F12+J12+N12+R12+V12+Z12+AD12+AH12</f>
        <v>0</v>
      </c>
      <c r="AM12" s="253">
        <f>C12+G12+K12+O12+S12+W12+AA12+AE12+AI12</f>
        <v>0</v>
      </c>
    </row>
    <row r="13" spans="1:39" ht="15" thickBot="1" x14ac:dyDescent="0.4">
      <c r="A13" s="195" t="s">
        <v>188</v>
      </c>
      <c r="B13" s="203">
        <f>SUM(B9:B12)</f>
        <v>0</v>
      </c>
      <c r="C13" s="203">
        <f t="shared" si="8"/>
        <v>0</v>
      </c>
      <c r="D13" s="101"/>
      <c r="E13" s="195" t="s">
        <v>188</v>
      </c>
      <c r="F13" s="203">
        <f>SUM(F9:F12)</f>
        <v>0</v>
      </c>
      <c r="G13" s="203">
        <f t="shared" si="1"/>
        <v>0</v>
      </c>
      <c r="I13" s="195" t="s">
        <v>188</v>
      </c>
      <c r="J13" s="203">
        <f>SUM(J9:J12)</f>
        <v>0</v>
      </c>
      <c r="K13" s="203">
        <f t="shared" si="2"/>
        <v>0</v>
      </c>
      <c r="M13" s="195" t="s">
        <v>188</v>
      </c>
      <c r="N13" s="203">
        <f>SUM(N9:N12)</f>
        <v>0</v>
      </c>
      <c r="O13" s="203">
        <f t="shared" si="3"/>
        <v>0</v>
      </c>
      <c r="Q13" s="195" t="s">
        <v>188</v>
      </c>
      <c r="R13" s="203">
        <f>SUM(R9:R12)</f>
        <v>0</v>
      </c>
      <c r="S13" s="203">
        <f t="shared" si="4"/>
        <v>0</v>
      </c>
      <c r="U13" s="195" t="s">
        <v>188</v>
      </c>
      <c r="V13" s="203">
        <f>SUM(V9:V12)</f>
        <v>0</v>
      </c>
      <c r="W13" s="203">
        <f t="shared" si="5"/>
        <v>0</v>
      </c>
      <c r="Y13" s="195" t="s">
        <v>188</v>
      </c>
      <c r="Z13" s="203">
        <f>SUM(Z9:Z12)</f>
        <v>0</v>
      </c>
      <c r="AA13" s="203">
        <f t="shared" si="6"/>
        <v>0</v>
      </c>
      <c r="AC13" s="195" t="s">
        <v>188</v>
      </c>
      <c r="AD13" s="203">
        <f>SUM(AD9:AD12)</f>
        <v>0</v>
      </c>
      <c r="AE13" s="203">
        <f t="shared" si="7"/>
        <v>0</v>
      </c>
      <c r="AF13" s="103"/>
      <c r="AG13" s="195" t="s">
        <v>188</v>
      </c>
      <c r="AH13" s="203">
        <f>SUM(AH11:AH12)</f>
        <v>0</v>
      </c>
      <c r="AI13" s="203">
        <f>SUM(AI11:AI12)</f>
        <v>0</v>
      </c>
      <c r="AJ13" s="147"/>
      <c r="AK13" s="260" t="s">
        <v>188</v>
      </c>
      <c r="AL13" s="261">
        <f>SUM(AL9:AL12)</f>
        <v>0</v>
      </c>
      <c r="AM13" s="261">
        <f t="shared" ref="AM13" si="9">AL13/12</f>
        <v>0</v>
      </c>
    </row>
    <row r="14" spans="1:39" ht="15" thickTop="1" x14ac:dyDescent="0.35">
      <c r="A14" s="116"/>
      <c r="B14" s="103"/>
      <c r="C14" s="103"/>
      <c r="D14" s="103"/>
      <c r="E14" s="102"/>
      <c r="F14" s="100"/>
      <c r="G14" s="100"/>
      <c r="I14" s="116"/>
      <c r="J14" s="103"/>
      <c r="K14" s="103"/>
      <c r="M14" s="116"/>
      <c r="N14" s="103"/>
      <c r="O14" s="103"/>
      <c r="Q14" s="116"/>
      <c r="R14" s="103"/>
      <c r="S14" s="103"/>
      <c r="U14" s="116"/>
      <c r="V14" s="103"/>
      <c r="W14" s="103"/>
      <c r="Y14" s="102"/>
      <c r="Z14" s="100"/>
      <c r="AA14" s="100"/>
      <c r="AC14" s="102"/>
      <c r="AD14" s="100"/>
      <c r="AE14" s="100"/>
      <c r="AF14" s="103"/>
      <c r="AG14" s="102"/>
      <c r="AH14" s="100"/>
      <c r="AI14" s="100"/>
      <c r="AJ14" s="147"/>
      <c r="AK14" s="102"/>
      <c r="AL14" s="100"/>
      <c r="AM14" s="100"/>
    </row>
    <row r="15" spans="1:39" x14ac:dyDescent="0.35">
      <c r="A15" s="117" t="s">
        <v>17</v>
      </c>
      <c r="B15" s="132" t="s">
        <v>1</v>
      </c>
      <c r="C15" s="132" t="s">
        <v>2</v>
      </c>
      <c r="D15" s="103"/>
      <c r="E15" s="104" t="s">
        <v>17</v>
      </c>
      <c r="F15" s="132" t="s">
        <v>1</v>
      </c>
      <c r="G15" s="132" t="s">
        <v>2</v>
      </c>
      <c r="I15" s="117" t="s">
        <v>17</v>
      </c>
      <c r="J15" s="132" t="s">
        <v>1</v>
      </c>
      <c r="K15" s="132" t="s">
        <v>2</v>
      </c>
      <c r="M15" s="117" t="s">
        <v>17</v>
      </c>
      <c r="N15" s="132" t="s">
        <v>1</v>
      </c>
      <c r="O15" s="132" t="s">
        <v>2</v>
      </c>
      <c r="Q15" s="117" t="s">
        <v>17</v>
      </c>
      <c r="R15" s="132" t="s">
        <v>1</v>
      </c>
      <c r="S15" s="132" t="s">
        <v>2</v>
      </c>
      <c r="U15" s="117" t="s">
        <v>17</v>
      </c>
      <c r="V15" s="132" t="s">
        <v>1</v>
      </c>
      <c r="W15" s="132" t="s">
        <v>2</v>
      </c>
      <c r="Y15" s="104" t="s">
        <v>17</v>
      </c>
      <c r="Z15" s="132" t="s">
        <v>1</v>
      </c>
      <c r="AA15" s="132" t="s">
        <v>2</v>
      </c>
      <c r="AC15" s="104" t="s">
        <v>17</v>
      </c>
      <c r="AD15" s="132" t="s">
        <v>1</v>
      </c>
      <c r="AE15" s="132" t="s">
        <v>2</v>
      </c>
      <c r="AF15" s="215"/>
      <c r="AG15" s="104" t="s">
        <v>17</v>
      </c>
      <c r="AH15" s="132" t="s">
        <v>1</v>
      </c>
      <c r="AI15" s="132" t="s">
        <v>2</v>
      </c>
      <c r="AJ15" s="147"/>
      <c r="AK15" s="129" t="s">
        <v>17</v>
      </c>
      <c r="AL15" s="131" t="s">
        <v>1</v>
      </c>
      <c r="AM15" s="131" t="s">
        <v>2</v>
      </c>
    </row>
    <row r="16" spans="1:39" x14ac:dyDescent="0.35">
      <c r="A16" s="200" t="s">
        <v>189</v>
      </c>
      <c r="B16" s="198">
        <v>0</v>
      </c>
      <c r="C16" s="199">
        <f t="shared" ref="C16:C51" si="10">B16/12</f>
        <v>0</v>
      </c>
      <c r="D16" s="101"/>
      <c r="E16" s="200" t="s">
        <v>189</v>
      </c>
      <c r="F16" s="198">
        <v>0</v>
      </c>
      <c r="G16" s="199">
        <f t="shared" ref="G16:G51" si="11">F16/12</f>
        <v>0</v>
      </c>
      <c r="I16" s="200" t="s">
        <v>189</v>
      </c>
      <c r="J16" s="198">
        <v>0</v>
      </c>
      <c r="K16" s="199">
        <f t="shared" ref="K16:K51" si="12">J16/12</f>
        <v>0</v>
      </c>
      <c r="M16" s="200" t="s">
        <v>189</v>
      </c>
      <c r="N16" s="198">
        <v>0</v>
      </c>
      <c r="O16" s="199">
        <f t="shared" ref="O16:O51" si="13">N16/12</f>
        <v>0</v>
      </c>
      <c r="Q16" s="200" t="s">
        <v>189</v>
      </c>
      <c r="R16" s="198">
        <v>0</v>
      </c>
      <c r="S16" s="199">
        <f t="shared" ref="S16:S51" si="14">R16/12</f>
        <v>0</v>
      </c>
      <c r="U16" s="200" t="s">
        <v>189</v>
      </c>
      <c r="V16" s="198">
        <v>0</v>
      </c>
      <c r="W16" s="199">
        <f t="shared" ref="W16:W46" si="15">V16/12</f>
        <v>0</v>
      </c>
      <c r="Y16" s="200" t="s">
        <v>189</v>
      </c>
      <c r="Z16" s="198">
        <v>0</v>
      </c>
      <c r="AA16" s="199">
        <f t="shared" ref="AA16:AA46" si="16">Z16/12</f>
        <v>0</v>
      </c>
      <c r="AC16" s="200" t="s">
        <v>189</v>
      </c>
      <c r="AD16" s="198">
        <v>0</v>
      </c>
      <c r="AE16" s="199">
        <f t="shared" ref="AE16:AE46" si="17">AD16/12</f>
        <v>0</v>
      </c>
      <c r="AF16" s="103"/>
      <c r="AG16" s="200" t="s">
        <v>189</v>
      </c>
      <c r="AH16" s="216">
        <v>0</v>
      </c>
      <c r="AI16" s="216">
        <f>+AH16/12</f>
        <v>0</v>
      </c>
      <c r="AJ16" s="147"/>
      <c r="AK16" s="256" t="s">
        <v>189</v>
      </c>
      <c r="AL16" s="257">
        <f t="shared" ref="AL16:AM18" si="18">B16+F16+J16+N16+R16+V16+Z16+AD16+AH16</f>
        <v>0</v>
      </c>
      <c r="AM16" s="257">
        <f t="shared" si="18"/>
        <v>0</v>
      </c>
    </row>
    <row r="17" spans="1:40" x14ac:dyDescent="0.35">
      <c r="A17" s="144" t="s">
        <v>229</v>
      </c>
      <c r="B17" s="140">
        <f>SUM(B18:B29)</f>
        <v>0</v>
      </c>
      <c r="C17" s="140">
        <f t="shared" si="10"/>
        <v>0</v>
      </c>
      <c r="D17" s="101"/>
      <c r="E17" s="144" t="s">
        <v>229</v>
      </c>
      <c r="F17" s="140">
        <f>SUM(F18:F29)</f>
        <v>0</v>
      </c>
      <c r="G17" s="140">
        <f>F17/12</f>
        <v>0</v>
      </c>
      <c r="I17" s="144" t="s">
        <v>229</v>
      </c>
      <c r="J17" s="140">
        <f>SUM(J18:J29)</f>
        <v>0</v>
      </c>
      <c r="K17" s="140">
        <f t="shared" si="12"/>
        <v>0</v>
      </c>
      <c r="M17" s="144" t="s">
        <v>229</v>
      </c>
      <c r="N17" s="140">
        <f>SUM(N18:N29)</f>
        <v>0</v>
      </c>
      <c r="O17" s="140">
        <f t="shared" si="13"/>
        <v>0</v>
      </c>
      <c r="Q17" s="144" t="s">
        <v>229</v>
      </c>
      <c r="R17" s="140">
        <f>SUM(R18:R29)</f>
        <v>0</v>
      </c>
      <c r="S17" s="140">
        <f t="shared" si="14"/>
        <v>0</v>
      </c>
      <c r="U17" s="144" t="s">
        <v>229</v>
      </c>
      <c r="V17" s="140">
        <f>SUM(V18:V29)</f>
        <v>0</v>
      </c>
      <c r="W17" s="140">
        <f t="shared" si="15"/>
        <v>0</v>
      </c>
      <c r="Y17" s="144" t="s">
        <v>229</v>
      </c>
      <c r="Z17" s="140">
        <f>SUM(Z18:Z29)</f>
        <v>0</v>
      </c>
      <c r="AA17" s="140">
        <f t="shared" si="16"/>
        <v>0</v>
      </c>
      <c r="AC17" s="144" t="s">
        <v>229</v>
      </c>
      <c r="AD17" s="140">
        <f>SUM(AD18:AD29)</f>
        <v>0</v>
      </c>
      <c r="AE17" s="140">
        <f t="shared" si="17"/>
        <v>0</v>
      </c>
      <c r="AF17" s="101"/>
      <c r="AG17" s="144" t="s">
        <v>229</v>
      </c>
      <c r="AH17" s="140">
        <f>SUM(AH18:AH29)</f>
        <v>0</v>
      </c>
      <c r="AI17" s="140">
        <f>+AH17/12</f>
        <v>0</v>
      </c>
      <c r="AJ17" s="147"/>
      <c r="AK17" s="258" t="s">
        <v>229</v>
      </c>
      <c r="AL17" s="249">
        <f t="shared" si="18"/>
        <v>0</v>
      </c>
      <c r="AM17" s="249">
        <f t="shared" si="18"/>
        <v>0</v>
      </c>
    </row>
    <row r="18" spans="1:40" x14ac:dyDescent="0.35">
      <c r="A18" s="138" t="s">
        <v>190</v>
      </c>
      <c r="B18" s="139">
        <f>C18*12</f>
        <v>0</v>
      </c>
      <c r="C18" s="139">
        <f>+Labor!F15*'FY24 22 Billing Rate Calc'!$B$58</f>
        <v>0</v>
      </c>
      <c r="D18" s="106"/>
      <c r="E18" s="138" t="s">
        <v>190</v>
      </c>
      <c r="F18" s="139">
        <f>G18*12</f>
        <v>0</v>
      </c>
      <c r="G18" s="139">
        <f>+Labor!G15*'FY24 22 Billing Rate Calc'!$F$58</f>
        <v>0</v>
      </c>
      <c r="I18" s="138" t="s">
        <v>190</v>
      </c>
      <c r="J18" s="139">
        <f>K18*12</f>
        <v>0</v>
      </c>
      <c r="K18" s="139">
        <f>+Labor!H15*'FY24 22 Billing Rate Calc'!$J$58</f>
        <v>0</v>
      </c>
      <c r="M18" s="138" t="s">
        <v>190</v>
      </c>
      <c r="N18" s="139">
        <f>O18*12</f>
        <v>0</v>
      </c>
      <c r="O18" s="139">
        <f>+Labor!I15*'FY24 22 Billing Rate Calc'!$N$58</f>
        <v>0</v>
      </c>
      <c r="Q18" s="138" t="s">
        <v>190</v>
      </c>
      <c r="R18" s="139">
        <f>S18*12</f>
        <v>0</v>
      </c>
      <c r="S18" s="139">
        <f>+Labor!J15*'FY24 22 Billing Rate Calc'!$R$58</f>
        <v>0</v>
      </c>
      <c r="U18" s="138" t="s">
        <v>190</v>
      </c>
      <c r="V18" s="139">
        <f>W18*12</f>
        <v>0</v>
      </c>
      <c r="W18" s="139">
        <f>+Labor!K15*'FY24 22 Billing Rate Calc'!$V$58</f>
        <v>0</v>
      </c>
      <c r="Y18" s="138" t="s">
        <v>190</v>
      </c>
      <c r="Z18" s="139">
        <f t="shared" ref="Z18:Z25" si="19">+AA18*12</f>
        <v>0</v>
      </c>
      <c r="AA18" s="139">
        <f>+Labor!L15*'FY24 22 Billing Rate Calc'!$Z$58</f>
        <v>0</v>
      </c>
      <c r="AC18" s="138" t="s">
        <v>190</v>
      </c>
      <c r="AD18" s="139">
        <f>+AE18*12</f>
        <v>0</v>
      </c>
      <c r="AE18" s="139">
        <f>+Labor!M15*'FY24 22 Billing Rate Calc'!$AD$58</f>
        <v>0</v>
      </c>
      <c r="AF18" s="106"/>
      <c r="AG18" s="138" t="s">
        <v>190</v>
      </c>
      <c r="AH18" s="139">
        <f>+AI18*12</f>
        <v>0</v>
      </c>
      <c r="AI18" s="139">
        <f>+Labor!N15*'FY24 22 Billing Rate Calc'!$AH$58</f>
        <v>0</v>
      </c>
      <c r="AJ18" s="147"/>
      <c r="AK18" s="250" t="s">
        <v>190</v>
      </c>
      <c r="AL18" s="251">
        <f t="shared" si="18"/>
        <v>0</v>
      </c>
      <c r="AM18" s="251">
        <f t="shared" si="18"/>
        <v>0</v>
      </c>
      <c r="AN18" s="133"/>
    </row>
    <row r="19" spans="1:40" x14ac:dyDescent="0.35">
      <c r="A19" s="138" t="s">
        <v>302</v>
      </c>
      <c r="B19" s="139">
        <f>C19*12</f>
        <v>0</v>
      </c>
      <c r="C19" s="137">
        <f>+C18*'FY24 Fringe Rates'!$D$5</f>
        <v>0</v>
      </c>
      <c r="D19" s="106"/>
      <c r="E19" s="138" t="s">
        <v>302</v>
      </c>
      <c r="F19" s="139">
        <f>G19*12</f>
        <v>0</v>
      </c>
      <c r="G19" s="137">
        <f>+G18*'FY24 Fringe Rates'!$D$5</f>
        <v>0</v>
      </c>
      <c r="I19" s="138" t="s">
        <v>302</v>
      </c>
      <c r="J19" s="139">
        <f>K19*12</f>
        <v>0</v>
      </c>
      <c r="K19" s="137">
        <f>+K18*'FY24 Fringe Rates'!$D$5</f>
        <v>0</v>
      </c>
      <c r="M19" s="138" t="s">
        <v>302</v>
      </c>
      <c r="N19" s="139">
        <f t="shared" ref="N19:N25" si="20">+O19*12</f>
        <v>0</v>
      </c>
      <c r="O19" s="137">
        <f>+O18*'FY24 Fringe Rates'!$D$5</f>
        <v>0</v>
      </c>
      <c r="Q19" s="138" t="s">
        <v>302</v>
      </c>
      <c r="R19" s="139">
        <f t="shared" ref="R19:R25" si="21">+S19*12</f>
        <v>0</v>
      </c>
      <c r="S19" s="137">
        <f>+S18*'FY24 Fringe Rates'!$D$5</f>
        <v>0</v>
      </c>
      <c r="U19" s="138" t="s">
        <v>302</v>
      </c>
      <c r="V19" s="139">
        <f t="shared" ref="V19:V25" si="22">+W19*12</f>
        <v>0</v>
      </c>
      <c r="W19" s="137">
        <f>+W18*'FY24 Fringe Rates'!$D$5</f>
        <v>0</v>
      </c>
      <c r="Y19" s="138" t="s">
        <v>302</v>
      </c>
      <c r="Z19" s="139">
        <f t="shared" si="19"/>
        <v>0</v>
      </c>
      <c r="AA19" s="137">
        <f>+AA18*'FY24 Fringe Rates'!$D$5</f>
        <v>0</v>
      </c>
      <c r="AC19" s="138" t="s">
        <v>302</v>
      </c>
      <c r="AD19" s="139">
        <f t="shared" ref="AD19:AD27" si="23">+AE19*12</f>
        <v>0</v>
      </c>
      <c r="AE19" s="137">
        <f>+AE18*'FY24 Fringe Rates'!$D$5</f>
        <v>0</v>
      </c>
      <c r="AF19" s="106"/>
      <c r="AG19" s="138" t="s">
        <v>302</v>
      </c>
      <c r="AH19" s="139">
        <f>+AI19*12</f>
        <v>0</v>
      </c>
      <c r="AI19" s="137">
        <f>+AI18*'FY24 Fringe Rates'!$D$5</f>
        <v>0</v>
      </c>
      <c r="AJ19" s="147"/>
      <c r="AK19" s="250" t="s">
        <v>302</v>
      </c>
      <c r="AL19" s="251">
        <f t="shared" ref="AL19:AL28" si="24">B19+F19+J19+N19+R19+V19+Z19+AD19+AH19</f>
        <v>0</v>
      </c>
      <c r="AM19" s="251">
        <f t="shared" ref="AM19:AM29" si="25">C19+G19+K19+O19+S19+W19+AA19+AE19+AI19</f>
        <v>0</v>
      </c>
      <c r="AN19" s="133"/>
    </row>
    <row r="20" spans="1:40" x14ac:dyDescent="0.35">
      <c r="A20" s="138" t="s">
        <v>210</v>
      </c>
      <c r="B20" s="139">
        <f>+C20*12</f>
        <v>0</v>
      </c>
      <c r="C20" s="139">
        <f>+Labor!F10*'FY24 22 Billing Rate Calc'!$B$58</f>
        <v>0</v>
      </c>
      <c r="D20" s="106"/>
      <c r="E20" s="138" t="s">
        <v>210</v>
      </c>
      <c r="F20" s="139">
        <f t="shared" ref="F20:F25" si="26">+G20*12</f>
        <v>0</v>
      </c>
      <c r="G20" s="139">
        <f>+Labor!G10*'FY24 22 Billing Rate Calc'!$F$58</f>
        <v>0</v>
      </c>
      <c r="I20" s="138" t="s">
        <v>210</v>
      </c>
      <c r="J20" s="139">
        <f t="shared" ref="J20:J25" si="27">+K20*12</f>
        <v>0</v>
      </c>
      <c r="K20" s="139">
        <f>+Labor!H10*'FY24 22 Billing Rate Calc'!$J$58</f>
        <v>0</v>
      </c>
      <c r="M20" s="138" t="s">
        <v>210</v>
      </c>
      <c r="N20" s="139">
        <f t="shared" si="20"/>
        <v>0</v>
      </c>
      <c r="O20" s="139">
        <f>+Labor!I10*'FY24 22 Billing Rate Calc'!$N$58</f>
        <v>0</v>
      </c>
      <c r="Q20" s="138" t="s">
        <v>210</v>
      </c>
      <c r="R20" s="139">
        <f t="shared" si="21"/>
        <v>0</v>
      </c>
      <c r="S20" s="139">
        <f>+Labor!J10*'FY24 22 Billing Rate Calc'!$R$58</f>
        <v>0</v>
      </c>
      <c r="U20" s="138" t="s">
        <v>210</v>
      </c>
      <c r="V20" s="139">
        <f t="shared" si="22"/>
        <v>0</v>
      </c>
      <c r="W20" s="139">
        <f>+Labor!K10*'FY24 22 Billing Rate Calc'!$V$58</f>
        <v>0</v>
      </c>
      <c r="Y20" s="138" t="s">
        <v>210</v>
      </c>
      <c r="Z20" s="139">
        <f t="shared" si="19"/>
        <v>0</v>
      </c>
      <c r="AA20" s="139">
        <f>+Labor!L10*'FY24 22 Billing Rate Calc'!$Z$58</f>
        <v>0</v>
      </c>
      <c r="AC20" s="138" t="s">
        <v>210</v>
      </c>
      <c r="AD20" s="139">
        <f t="shared" si="23"/>
        <v>0</v>
      </c>
      <c r="AE20" s="139">
        <f>+Labor!M10*'FY24 22 Billing Rate Calc'!$AD$58</f>
        <v>0</v>
      </c>
      <c r="AF20" s="106"/>
      <c r="AG20" s="138" t="s">
        <v>210</v>
      </c>
      <c r="AH20" s="139">
        <f>+AI20*12</f>
        <v>0</v>
      </c>
      <c r="AI20" s="139">
        <f>+Labor!N10*'FY24 22 Billing Rate Calc'!$AH$58</f>
        <v>0</v>
      </c>
      <c r="AJ20" s="147"/>
      <c r="AK20" s="250" t="s">
        <v>210</v>
      </c>
      <c r="AL20" s="251">
        <f t="shared" si="24"/>
        <v>0</v>
      </c>
      <c r="AM20" s="251">
        <f t="shared" si="25"/>
        <v>0</v>
      </c>
      <c r="AN20" s="133"/>
    </row>
    <row r="21" spans="1:40" x14ac:dyDescent="0.35">
      <c r="A21" s="138" t="s">
        <v>303</v>
      </c>
      <c r="B21" s="139">
        <f t="shared" ref="B21:B25" si="28">+C21*12</f>
        <v>0</v>
      </c>
      <c r="C21" s="137">
        <f>+C20*'FY24 Fringe Rates'!$D$3</f>
        <v>0</v>
      </c>
      <c r="D21" s="106"/>
      <c r="E21" s="138" t="s">
        <v>303</v>
      </c>
      <c r="F21" s="139">
        <f t="shared" si="26"/>
        <v>0</v>
      </c>
      <c r="G21" s="137">
        <f>+G20*'FY24 Fringe Rates'!$D$3</f>
        <v>0</v>
      </c>
      <c r="I21" s="138" t="s">
        <v>303</v>
      </c>
      <c r="J21" s="139">
        <f t="shared" si="27"/>
        <v>0</v>
      </c>
      <c r="K21" s="137">
        <f>+K20*'FY24 Fringe Rates'!$D$3</f>
        <v>0</v>
      </c>
      <c r="M21" s="138" t="s">
        <v>303</v>
      </c>
      <c r="N21" s="139">
        <f t="shared" si="20"/>
        <v>0</v>
      </c>
      <c r="O21" s="137">
        <f>+O20*'FY24 Fringe Rates'!$D$3</f>
        <v>0</v>
      </c>
      <c r="Q21" s="138" t="s">
        <v>303</v>
      </c>
      <c r="R21" s="139">
        <f t="shared" si="21"/>
        <v>0</v>
      </c>
      <c r="S21" s="137">
        <f>+S20*'FY24 Fringe Rates'!$D$3</f>
        <v>0</v>
      </c>
      <c r="U21" s="138" t="s">
        <v>303</v>
      </c>
      <c r="V21" s="139">
        <f t="shared" si="22"/>
        <v>0</v>
      </c>
      <c r="W21" s="137">
        <f>+W20*'FY24 Fringe Rates'!$D$3</f>
        <v>0</v>
      </c>
      <c r="Y21" s="138" t="s">
        <v>303</v>
      </c>
      <c r="Z21" s="139">
        <f t="shared" si="19"/>
        <v>0</v>
      </c>
      <c r="AA21" s="137">
        <f>+AA20*'FY24 Fringe Rates'!$D$3</f>
        <v>0</v>
      </c>
      <c r="AC21" s="138" t="s">
        <v>303</v>
      </c>
      <c r="AD21" s="139">
        <f t="shared" si="23"/>
        <v>0</v>
      </c>
      <c r="AE21" s="137">
        <f>+AE20*'FY24 Fringe Rates'!$D$3</f>
        <v>0</v>
      </c>
      <c r="AF21" s="106"/>
      <c r="AG21" s="138" t="s">
        <v>303</v>
      </c>
      <c r="AH21" s="139">
        <f>+AI21*12</f>
        <v>0</v>
      </c>
      <c r="AI21" s="137">
        <f>+AI20*'FY24 Fringe Rates'!$D$3</f>
        <v>0</v>
      </c>
      <c r="AJ21" s="147"/>
      <c r="AK21" s="250" t="s">
        <v>303</v>
      </c>
      <c r="AL21" s="251">
        <f t="shared" si="24"/>
        <v>0</v>
      </c>
      <c r="AM21" s="251">
        <f t="shared" si="25"/>
        <v>0</v>
      </c>
      <c r="AN21" s="133"/>
    </row>
    <row r="22" spans="1:40" x14ac:dyDescent="0.35">
      <c r="A22" s="138" t="s">
        <v>221</v>
      </c>
      <c r="B22" s="139">
        <f t="shared" si="28"/>
        <v>0</v>
      </c>
      <c r="C22" s="139">
        <f>+Labor!F20*'FY24 22 Billing Rate Calc'!$B$58</f>
        <v>0</v>
      </c>
      <c r="D22" s="106"/>
      <c r="E22" s="138" t="s">
        <v>221</v>
      </c>
      <c r="F22" s="139">
        <f t="shared" si="26"/>
        <v>0</v>
      </c>
      <c r="G22" s="139">
        <f>+Labor!G20*'FY24 22 Billing Rate Calc'!$F$58</f>
        <v>0</v>
      </c>
      <c r="I22" s="138" t="s">
        <v>221</v>
      </c>
      <c r="J22" s="139">
        <f t="shared" si="27"/>
        <v>0</v>
      </c>
      <c r="K22" s="139">
        <f>+Labor!H20*'FY24 22 Billing Rate Calc'!$J$58</f>
        <v>0</v>
      </c>
      <c r="M22" s="138" t="s">
        <v>221</v>
      </c>
      <c r="N22" s="139">
        <f t="shared" si="20"/>
        <v>0</v>
      </c>
      <c r="O22" s="139">
        <f>+Labor!I20*'FY24 22 Billing Rate Calc'!$N$58</f>
        <v>0</v>
      </c>
      <c r="Q22" s="138" t="s">
        <v>221</v>
      </c>
      <c r="R22" s="139">
        <f t="shared" si="21"/>
        <v>0</v>
      </c>
      <c r="S22" s="139">
        <f>+Labor!J20*'FY24 22 Billing Rate Calc'!$R$58</f>
        <v>0</v>
      </c>
      <c r="U22" s="138" t="s">
        <v>221</v>
      </c>
      <c r="V22" s="139">
        <f t="shared" si="22"/>
        <v>0</v>
      </c>
      <c r="W22" s="139">
        <f>+Labor!K20*'FY24 22 Billing Rate Calc'!$V$58</f>
        <v>0</v>
      </c>
      <c r="Y22" s="138" t="s">
        <v>221</v>
      </c>
      <c r="Z22" s="139">
        <f t="shared" si="19"/>
        <v>0</v>
      </c>
      <c r="AA22" s="139">
        <f>+Labor!L20*'FY24 22 Billing Rate Calc'!$Z$58</f>
        <v>0</v>
      </c>
      <c r="AC22" s="138" t="s">
        <v>221</v>
      </c>
      <c r="AD22" s="139">
        <f t="shared" si="23"/>
        <v>0</v>
      </c>
      <c r="AE22" s="139">
        <f>+Labor!M20*'FY24 22 Billing Rate Calc'!$AD$58</f>
        <v>0</v>
      </c>
      <c r="AF22" s="106"/>
      <c r="AG22" s="138" t="s">
        <v>221</v>
      </c>
      <c r="AH22" s="139">
        <f>+AI22*12</f>
        <v>0</v>
      </c>
      <c r="AI22" s="139">
        <f>+Labor!N20*'FY24 22 Billing Rate Calc'!AH58</f>
        <v>0</v>
      </c>
      <c r="AJ22" s="147"/>
      <c r="AK22" s="250" t="s">
        <v>221</v>
      </c>
      <c r="AL22" s="251">
        <f t="shared" si="24"/>
        <v>0</v>
      </c>
      <c r="AM22" s="251">
        <f t="shared" si="25"/>
        <v>0</v>
      </c>
      <c r="AN22" s="133"/>
    </row>
    <row r="23" spans="1:40" x14ac:dyDescent="0.35">
      <c r="A23" s="138" t="s">
        <v>304</v>
      </c>
      <c r="B23" s="139">
        <f>+C23*12</f>
        <v>0</v>
      </c>
      <c r="C23" s="137">
        <f>+C22*'FY24 Fringe Rates'!$D$13</f>
        <v>0</v>
      </c>
      <c r="D23" s="106"/>
      <c r="E23" s="138" t="s">
        <v>304</v>
      </c>
      <c r="F23" s="139">
        <f t="shared" si="26"/>
        <v>0</v>
      </c>
      <c r="G23" s="137">
        <f>+G22*'FY24 Fringe Rates'!$D$13</f>
        <v>0</v>
      </c>
      <c r="I23" s="138" t="s">
        <v>304</v>
      </c>
      <c r="J23" s="139">
        <f t="shared" si="27"/>
        <v>0</v>
      </c>
      <c r="K23" s="137">
        <f>+K22*'FY24 Fringe Rates'!$D$13</f>
        <v>0</v>
      </c>
      <c r="M23" s="138" t="s">
        <v>304</v>
      </c>
      <c r="N23" s="139">
        <f t="shared" si="20"/>
        <v>0</v>
      </c>
      <c r="O23" s="137">
        <f>+O22*'FY24 Fringe Rates'!$D$13</f>
        <v>0</v>
      </c>
      <c r="Q23" s="138" t="s">
        <v>304</v>
      </c>
      <c r="R23" s="139">
        <f t="shared" si="21"/>
        <v>0</v>
      </c>
      <c r="S23" s="137">
        <f>+S22*'FY24 Fringe Rates'!$D$13</f>
        <v>0</v>
      </c>
      <c r="U23" s="138" t="s">
        <v>304</v>
      </c>
      <c r="V23" s="139">
        <f t="shared" si="22"/>
        <v>0</v>
      </c>
      <c r="W23" s="137">
        <f>+W22*'FY24 Fringe Rates'!$D$13</f>
        <v>0</v>
      </c>
      <c r="Y23" s="138" t="s">
        <v>304</v>
      </c>
      <c r="Z23" s="139">
        <f t="shared" si="19"/>
        <v>0</v>
      </c>
      <c r="AA23" s="137">
        <f>+AA22*'FY24 Fringe Rates'!$D$13</f>
        <v>0</v>
      </c>
      <c r="AC23" s="138" t="s">
        <v>304</v>
      </c>
      <c r="AD23" s="139">
        <f t="shared" si="23"/>
        <v>0</v>
      </c>
      <c r="AE23" s="137">
        <f>+AE22*'FY24 Fringe Rates'!$D$13</f>
        <v>0</v>
      </c>
      <c r="AF23" s="106"/>
      <c r="AG23" s="138" t="s">
        <v>304</v>
      </c>
      <c r="AH23" s="139">
        <f t="shared" ref="AH23:AH29" si="29">+AI23*12</f>
        <v>0</v>
      </c>
      <c r="AI23" s="137">
        <f>+AI22*'FY24 Fringe Rates'!$D$13</f>
        <v>0</v>
      </c>
      <c r="AJ23" s="147"/>
      <c r="AK23" s="250" t="s">
        <v>304</v>
      </c>
      <c r="AL23" s="251">
        <f t="shared" si="24"/>
        <v>0</v>
      </c>
      <c r="AM23" s="251">
        <f t="shared" si="25"/>
        <v>0</v>
      </c>
      <c r="AN23" s="133"/>
    </row>
    <row r="24" spans="1:40" x14ac:dyDescent="0.35">
      <c r="A24" s="138" t="s">
        <v>211</v>
      </c>
      <c r="B24" s="139">
        <f t="shared" si="28"/>
        <v>0</v>
      </c>
      <c r="C24" s="139">
        <f>+Labor!F30*'FY24 22 Billing Rate Calc'!$B$58</f>
        <v>0</v>
      </c>
      <c r="D24" s="106"/>
      <c r="E24" s="138" t="s">
        <v>211</v>
      </c>
      <c r="F24" s="139">
        <f t="shared" si="26"/>
        <v>0</v>
      </c>
      <c r="G24" s="139">
        <f>+Labor!G30*'FY24 22 Billing Rate Calc'!$F$58</f>
        <v>0</v>
      </c>
      <c r="I24" s="138" t="s">
        <v>211</v>
      </c>
      <c r="J24" s="139">
        <f t="shared" si="27"/>
        <v>0</v>
      </c>
      <c r="K24" s="139">
        <f>+Labor!H30*'FY24 22 Billing Rate Calc'!$J$58</f>
        <v>0</v>
      </c>
      <c r="M24" s="138" t="s">
        <v>211</v>
      </c>
      <c r="N24" s="139">
        <f t="shared" si="20"/>
        <v>0</v>
      </c>
      <c r="O24" s="139">
        <f>+Labor!I30*'FY24 22 Billing Rate Calc'!$N$58</f>
        <v>0</v>
      </c>
      <c r="Q24" s="138" t="s">
        <v>211</v>
      </c>
      <c r="R24" s="139">
        <f t="shared" si="21"/>
        <v>0</v>
      </c>
      <c r="S24" s="139">
        <f>+Labor!J30*'FY24 22 Billing Rate Calc'!$R$58</f>
        <v>0</v>
      </c>
      <c r="U24" s="138" t="s">
        <v>211</v>
      </c>
      <c r="V24" s="139">
        <f t="shared" si="22"/>
        <v>0</v>
      </c>
      <c r="W24" s="139">
        <f>+Labor!K30*'FY24 22 Billing Rate Calc'!$V$58</f>
        <v>0</v>
      </c>
      <c r="Y24" s="138" t="s">
        <v>211</v>
      </c>
      <c r="Z24" s="139">
        <f t="shared" si="19"/>
        <v>0</v>
      </c>
      <c r="AA24" s="139">
        <f>+Labor!L30*'FY24 22 Billing Rate Calc'!$Z$58</f>
        <v>0</v>
      </c>
      <c r="AC24" s="138" t="s">
        <v>211</v>
      </c>
      <c r="AD24" s="139">
        <f t="shared" si="23"/>
        <v>0</v>
      </c>
      <c r="AE24" s="139">
        <f>+Labor!M30*'FY24 22 Billing Rate Calc'!$AD$58</f>
        <v>0</v>
      </c>
      <c r="AF24" s="106"/>
      <c r="AG24" s="138" t="s">
        <v>211</v>
      </c>
      <c r="AH24" s="139">
        <f t="shared" si="29"/>
        <v>0</v>
      </c>
      <c r="AI24" s="139">
        <f>+Labor!N30*'FY24 22 Billing Rate Calc'!AH58</f>
        <v>0</v>
      </c>
      <c r="AJ24" s="147"/>
      <c r="AK24" s="250" t="s">
        <v>211</v>
      </c>
      <c r="AL24" s="251">
        <f t="shared" si="24"/>
        <v>0</v>
      </c>
      <c r="AM24" s="251">
        <f t="shared" si="25"/>
        <v>0</v>
      </c>
      <c r="AN24" s="133"/>
    </row>
    <row r="25" spans="1:40" x14ac:dyDescent="0.35">
      <c r="A25" s="138" t="s">
        <v>305</v>
      </c>
      <c r="B25" s="139">
        <f t="shared" si="28"/>
        <v>0</v>
      </c>
      <c r="C25" s="137">
        <f>+C24*'FY24 Fringe Rates'!$D$17</f>
        <v>0</v>
      </c>
      <c r="D25" s="106"/>
      <c r="E25" s="138" t="s">
        <v>305</v>
      </c>
      <c r="F25" s="139">
        <f t="shared" si="26"/>
        <v>0</v>
      </c>
      <c r="G25" s="137">
        <f>+G24*'FY24 Fringe Rates'!$D$17</f>
        <v>0</v>
      </c>
      <c r="I25" s="138" t="s">
        <v>305</v>
      </c>
      <c r="J25" s="139">
        <f t="shared" si="27"/>
        <v>0</v>
      </c>
      <c r="K25" s="137">
        <f>+K24*'FY24 Fringe Rates'!$D$17</f>
        <v>0</v>
      </c>
      <c r="M25" s="138" t="s">
        <v>305</v>
      </c>
      <c r="N25" s="139">
        <f t="shared" si="20"/>
        <v>0</v>
      </c>
      <c r="O25" s="137">
        <f>+O24*'FY24 Fringe Rates'!$D$17</f>
        <v>0</v>
      </c>
      <c r="Q25" s="138" t="s">
        <v>305</v>
      </c>
      <c r="R25" s="139">
        <f t="shared" si="21"/>
        <v>0</v>
      </c>
      <c r="S25" s="137">
        <f>+S24*'FY24 Fringe Rates'!$D$17</f>
        <v>0</v>
      </c>
      <c r="U25" s="138" t="s">
        <v>305</v>
      </c>
      <c r="V25" s="139">
        <f t="shared" si="22"/>
        <v>0</v>
      </c>
      <c r="W25" s="137">
        <f>+W24*'FY24 Fringe Rates'!$D$17</f>
        <v>0</v>
      </c>
      <c r="Y25" s="138" t="s">
        <v>305</v>
      </c>
      <c r="Z25" s="139">
        <f t="shared" si="19"/>
        <v>0</v>
      </c>
      <c r="AA25" s="137">
        <f>+AA24*'FY24 Fringe Rates'!$D$17</f>
        <v>0</v>
      </c>
      <c r="AC25" s="138" t="s">
        <v>305</v>
      </c>
      <c r="AD25" s="139">
        <f t="shared" si="23"/>
        <v>0</v>
      </c>
      <c r="AE25" s="137">
        <f>+AE24*'FY24 Fringe Rates'!$D$17</f>
        <v>0</v>
      </c>
      <c r="AF25" s="106"/>
      <c r="AG25" s="138" t="s">
        <v>305</v>
      </c>
      <c r="AH25" s="139">
        <f t="shared" si="29"/>
        <v>0</v>
      </c>
      <c r="AI25" s="137">
        <f>+AI24*'FY24 Fringe Rates'!$D$17</f>
        <v>0</v>
      </c>
      <c r="AJ25" s="147"/>
      <c r="AK25" s="250" t="s">
        <v>305</v>
      </c>
      <c r="AL25" s="251">
        <f t="shared" si="24"/>
        <v>0</v>
      </c>
      <c r="AM25" s="251">
        <f t="shared" si="25"/>
        <v>0</v>
      </c>
      <c r="AN25" s="133"/>
    </row>
    <row r="26" spans="1:40" x14ac:dyDescent="0.35">
      <c r="A26" s="138" t="s">
        <v>202</v>
      </c>
      <c r="B26" s="139">
        <f>C26*12</f>
        <v>0</v>
      </c>
      <c r="C26" s="139">
        <f>+Labor!F35*'FY24 22 Billing Rate Calc'!$B$58</f>
        <v>0</v>
      </c>
      <c r="D26" s="106"/>
      <c r="E26" s="138" t="s">
        <v>202</v>
      </c>
      <c r="F26" s="139">
        <f>G26*12</f>
        <v>0</v>
      </c>
      <c r="G26" s="139">
        <f>+Labor!G35*'FY24 22 Billing Rate Calc'!$F$58</f>
        <v>0</v>
      </c>
      <c r="I26" s="138" t="s">
        <v>202</v>
      </c>
      <c r="J26" s="139">
        <f>K26*12</f>
        <v>0</v>
      </c>
      <c r="K26" s="139">
        <f>+Labor!H35*'FY24 22 Billing Rate Calc'!$J$58</f>
        <v>0</v>
      </c>
      <c r="M26" s="138" t="s">
        <v>202</v>
      </c>
      <c r="N26" s="139">
        <f>O26*12</f>
        <v>0</v>
      </c>
      <c r="O26" s="139">
        <f>+Labor!I35*'FY24 22 Billing Rate Calc'!$N$58</f>
        <v>0</v>
      </c>
      <c r="Q26" s="138" t="s">
        <v>202</v>
      </c>
      <c r="R26" s="139">
        <f>S26*12</f>
        <v>0</v>
      </c>
      <c r="S26" s="139">
        <f>+Labor!J35*'FY24 22 Billing Rate Calc'!$R$58</f>
        <v>0</v>
      </c>
      <c r="U26" s="138" t="s">
        <v>202</v>
      </c>
      <c r="V26" s="139">
        <f>W26*12</f>
        <v>0</v>
      </c>
      <c r="W26" s="139">
        <f>+Labor!K35*'FY24 22 Billing Rate Calc'!$V$58</f>
        <v>0</v>
      </c>
      <c r="Y26" s="138" t="s">
        <v>202</v>
      </c>
      <c r="Z26" s="139">
        <f>AA26*12</f>
        <v>0</v>
      </c>
      <c r="AA26" s="139">
        <f>+Labor!L35*'FY24 22 Billing Rate Calc'!$Z$58</f>
        <v>0</v>
      </c>
      <c r="AC26" s="138" t="s">
        <v>202</v>
      </c>
      <c r="AD26" s="139">
        <f t="shared" si="23"/>
        <v>0</v>
      </c>
      <c r="AE26" s="139">
        <f>+Labor!M35*'FY24 22 Billing Rate Calc'!$AD$58</f>
        <v>0</v>
      </c>
      <c r="AF26" s="106"/>
      <c r="AG26" s="138" t="s">
        <v>202</v>
      </c>
      <c r="AH26" s="139">
        <f t="shared" si="29"/>
        <v>0</v>
      </c>
      <c r="AI26" s="139">
        <f>+Labor!N35*'FY24 22 Billing Rate Calc'!AH58</f>
        <v>0</v>
      </c>
      <c r="AJ26" s="147"/>
      <c r="AK26" s="250" t="s">
        <v>202</v>
      </c>
      <c r="AL26" s="251">
        <f t="shared" si="24"/>
        <v>0</v>
      </c>
      <c r="AM26" s="251">
        <f t="shared" si="25"/>
        <v>0</v>
      </c>
      <c r="AN26" s="133"/>
    </row>
    <row r="27" spans="1:40" x14ac:dyDescent="0.35">
      <c r="A27" s="138" t="s">
        <v>306</v>
      </c>
      <c r="B27" s="139">
        <f>C27*12</f>
        <v>0</v>
      </c>
      <c r="C27" s="137">
        <f>+C26*'FY24 Fringe Rates'!$D$33</f>
        <v>0</v>
      </c>
      <c r="D27" s="106"/>
      <c r="E27" s="138" t="s">
        <v>306</v>
      </c>
      <c r="F27" s="139">
        <f>G27*12</f>
        <v>0</v>
      </c>
      <c r="G27" s="137">
        <f>+G26*'FY24 Fringe Rates'!$D$33</f>
        <v>0</v>
      </c>
      <c r="I27" s="138" t="s">
        <v>306</v>
      </c>
      <c r="J27" s="139">
        <f>K27*12</f>
        <v>0</v>
      </c>
      <c r="K27" s="137">
        <f>+K26*'FY24 Fringe Rates'!$D$33</f>
        <v>0</v>
      </c>
      <c r="M27" s="138" t="s">
        <v>306</v>
      </c>
      <c r="N27" s="139">
        <f>+O27*12</f>
        <v>0</v>
      </c>
      <c r="O27" s="137">
        <f>+O26*'FY24 Fringe Rates'!$D$33</f>
        <v>0</v>
      </c>
      <c r="Q27" s="138" t="s">
        <v>306</v>
      </c>
      <c r="R27" s="139">
        <f>+S27*12</f>
        <v>0</v>
      </c>
      <c r="S27" s="137">
        <f>+S26*'FY24 Fringe Rates'!$D$33</f>
        <v>0</v>
      </c>
      <c r="U27" s="138" t="s">
        <v>306</v>
      </c>
      <c r="V27" s="139">
        <f>+W27*12</f>
        <v>0</v>
      </c>
      <c r="W27" s="137">
        <f>+W26*'FY24 Fringe Rates'!$D$33</f>
        <v>0</v>
      </c>
      <c r="Y27" s="138" t="s">
        <v>306</v>
      </c>
      <c r="Z27" s="139">
        <f>+AA27*12</f>
        <v>0</v>
      </c>
      <c r="AA27" s="137">
        <f>+AA26*'FY24 Fringe Rates'!$D$33</f>
        <v>0</v>
      </c>
      <c r="AC27" s="138" t="s">
        <v>306</v>
      </c>
      <c r="AD27" s="139">
        <f t="shared" si="23"/>
        <v>0</v>
      </c>
      <c r="AE27" s="137">
        <f>+AE26*'FY24 Fringe Rates'!$D$33</f>
        <v>0</v>
      </c>
      <c r="AF27" s="106"/>
      <c r="AG27" s="138" t="s">
        <v>306</v>
      </c>
      <c r="AH27" s="139">
        <f t="shared" si="29"/>
        <v>0</v>
      </c>
      <c r="AI27" s="137">
        <f>+AI26*'FY24 Fringe Rates'!$D$33</f>
        <v>0</v>
      </c>
      <c r="AJ27" s="147"/>
      <c r="AK27" s="250" t="s">
        <v>306</v>
      </c>
      <c r="AL27" s="251">
        <f t="shared" si="24"/>
        <v>0</v>
      </c>
      <c r="AM27" s="251">
        <f t="shared" si="25"/>
        <v>0</v>
      </c>
      <c r="AN27" s="133"/>
    </row>
    <row r="28" spans="1:40" x14ac:dyDescent="0.35">
      <c r="A28" s="138" t="s">
        <v>191</v>
      </c>
      <c r="B28" s="139">
        <f>C28*12</f>
        <v>0</v>
      </c>
      <c r="C28" s="139">
        <f>+Labor!F25*'FY24 22 Billing Rate Calc'!$B$58</f>
        <v>0</v>
      </c>
      <c r="D28" s="106"/>
      <c r="E28" s="138" t="s">
        <v>191</v>
      </c>
      <c r="F28" s="139">
        <f>G28*12</f>
        <v>0</v>
      </c>
      <c r="G28" s="139">
        <f>+Labor!G25*'FY24 22 Billing Rate Calc'!$F$58</f>
        <v>0</v>
      </c>
      <c r="I28" s="138" t="s">
        <v>191</v>
      </c>
      <c r="J28" s="139">
        <f>K28*12</f>
        <v>0</v>
      </c>
      <c r="K28" s="139">
        <f>+Labor!H25*'FY24 22 Billing Rate Calc'!$J$58</f>
        <v>0</v>
      </c>
      <c r="M28" s="138" t="s">
        <v>191</v>
      </c>
      <c r="N28" s="139">
        <f>O28*12</f>
        <v>0</v>
      </c>
      <c r="O28" s="139">
        <f>+Labor!I25*'FY24 22 Billing Rate Calc'!$N$58</f>
        <v>0</v>
      </c>
      <c r="Q28" s="138" t="s">
        <v>191</v>
      </c>
      <c r="R28" s="139">
        <f>S28*12</f>
        <v>0</v>
      </c>
      <c r="S28" s="139">
        <f>+Labor!J25*'FY24 22 Billing Rate Calc'!$R$58</f>
        <v>0</v>
      </c>
      <c r="U28" s="138" t="s">
        <v>191</v>
      </c>
      <c r="V28" s="139">
        <f>W28*12</f>
        <v>0</v>
      </c>
      <c r="W28" s="139">
        <f>+Labor!K25*'FY24 22 Billing Rate Calc'!$V$58</f>
        <v>0</v>
      </c>
      <c r="Y28" s="138" t="s">
        <v>191</v>
      </c>
      <c r="Z28" s="139">
        <f>+AA28*12</f>
        <v>0</v>
      </c>
      <c r="AA28" s="139">
        <f>+Labor!L25*'FY24 22 Billing Rate Calc'!$Z$58</f>
        <v>0</v>
      </c>
      <c r="AC28" s="138" t="s">
        <v>191</v>
      </c>
      <c r="AD28" s="139">
        <f>AE28*12</f>
        <v>0</v>
      </c>
      <c r="AE28" s="139">
        <f>+Labor!M25*'FY24 22 Billing Rate Calc'!$AD$58</f>
        <v>0</v>
      </c>
      <c r="AF28" s="106"/>
      <c r="AG28" s="138" t="s">
        <v>191</v>
      </c>
      <c r="AH28" s="139">
        <f t="shared" si="29"/>
        <v>0</v>
      </c>
      <c r="AI28" s="139">
        <f>+Labor!N25*'FY24 22 Billing Rate Calc'!AH58</f>
        <v>0</v>
      </c>
      <c r="AJ28" s="147"/>
      <c r="AK28" s="250" t="s">
        <v>191</v>
      </c>
      <c r="AL28" s="251">
        <f t="shared" si="24"/>
        <v>0</v>
      </c>
      <c r="AM28" s="251">
        <f t="shared" si="25"/>
        <v>0</v>
      </c>
      <c r="AN28" s="133"/>
    </row>
    <row r="29" spans="1:40" x14ac:dyDescent="0.35">
      <c r="A29" s="138" t="s">
        <v>307</v>
      </c>
      <c r="B29" s="139">
        <f>C29*12</f>
        <v>0</v>
      </c>
      <c r="C29" s="137">
        <f>+C28*'FY24 Fringe Rates'!$D$27</f>
        <v>0</v>
      </c>
      <c r="D29" s="106"/>
      <c r="E29" s="138" t="s">
        <v>307</v>
      </c>
      <c r="F29" s="139">
        <f>G29*12</f>
        <v>0</v>
      </c>
      <c r="G29" s="137">
        <f>+G28*'FY24 Fringe Rates'!$D$27</f>
        <v>0</v>
      </c>
      <c r="I29" s="138" t="s">
        <v>307</v>
      </c>
      <c r="J29" s="139">
        <f>K29*12</f>
        <v>0</v>
      </c>
      <c r="K29" s="137">
        <f>+K28*'FY24 Fringe Rates'!$D$27</f>
        <v>0</v>
      </c>
      <c r="M29" s="138" t="s">
        <v>307</v>
      </c>
      <c r="N29" s="139">
        <f>+O29*12</f>
        <v>0</v>
      </c>
      <c r="O29" s="137">
        <f>+O28*'FY24 Fringe Rates'!$D$27</f>
        <v>0</v>
      </c>
      <c r="Q29" s="138" t="s">
        <v>307</v>
      </c>
      <c r="R29" s="139">
        <f>+S29*12</f>
        <v>0</v>
      </c>
      <c r="S29" s="137">
        <f>+S28*'FY24 Fringe Rates'!$D$27</f>
        <v>0</v>
      </c>
      <c r="U29" s="138" t="s">
        <v>307</v>
      </c>
      <c r="V29" s="139">
        <f>+W29*12</f>
        <v>0</v>
      </c>
      <c r="W29" s="137">
        <f>+W28*'FY24 Fringe Rates'!$D$27</f>
        <v>0</v>
      </c>
      <c r="Y29" s="138" t="s">
        <v>307</v>
      </c>
      <c r="Z29" s="139">
        <f>+AA29*12</f>
        <v>0</v>
      </c>
      <c r="AA29" s="137">
        <f>+AA28*'FY24 Fringe Rates'!$D$27</f>
        <v>0</v>
      </c>
      <c r="AC29" s="138" t="s">
        <v>307</v>
      </c>
      <c r="AD29" s="139">
        <f>+AE29*12</f>
        <v>0</v>
      </c>
      <c r="AE29" s="137">
        <f>+AE28*'FY24 Fringe Rates'!$D$27</f>
        <v>0</v>
      </c>
      <c r="AF29" s="106"/>
      <c r="AG29" s="138" t="s">
        <v>307</v>
      </c>
      <c r="AH29" s="139">
        <f t="shared" si="29"/>
        <v>0</v>
      </c>
      <c r="AI29" s="137">
        <f>+AI28*'FY24 Fringe Rates'!$D$27</f>
        <v>0</v>
      </c>
      <c r="AJ29" s="147"/>
      <c r="AK29" s="250" t="s">
        <v>307</v>
      </c>
      <c r="AL29" s="251">
        <f>B29+F29+J29+N29+R29+V29+Z29+AD29+AH29</f>
        <v>0</v>
      </c>
      <c r="AM29" s="251">
        <f t="shared" si="25"/>
        <v>0</v>
      </c>
      <c r="AN29" s="133"/>
    </row>
    <row r="30" spans="1:40" x14ac:dyDescent="0.35">
      <c r="A30" s="267" t="s">
        <v>26</v>
      </c>
      <c r="B30" s="268">
        <v>0</v>
      </c>
      <c r="C30" s="141">
        <f t="shared" si="10"/>
        <v>0</v>
      </c>
      <c r="D30" s="105"/>
      <c r="E30" s="267" t="s">
        <v>26</v>
      </c>
      <c r="F30" s="268">
        <v>0</v>
      </c>
      <c r="G30" s="141">
        <f t="shared" si="11"/>
        <v>0</v>
      </c>
      <c r="I30" s="267" t="s">
        <v>26</v>
      </c>
      <c r="J30" s="268">
        <v>0</v>
      </c>
      <c r="K30" s="141">
        <f t="shared" si="12"/>
        <v>0</v>
      </c>
      <c r="M30" s="267" t="s">
        <v>26</v>
      </c>
      <c r="N30" s="268">
        <v>0</v>
      </c>
      <c r="O30" s="141">
        <f t="shared" si="13"/>
        <v>0</v>
      </c>
      <c r="Q30" s="267" t="s">
        <v>26</v>
      </c>
      <c r="R30" s="268">
        <v>0</v>
      </c>
      <c r="S30" s="141">
        <f t="shared" si="14"/>
        <v>0</v>
      </c>
      <c r="U30" s="267" t="s">
        <v>26</v>
      </c>
      <c r="V30" s="268">
        <v>0</v>
      </c>
      <c r="W30" s="141">
        <f t="shared" si="15"/>
        <v>0</v>
      </c>
      <c r="Y30" s="267" t="s">
        <v>26</v>
      </c>
      <c r="Z30" s="268">
        <v>0</v>
      </c>
      <c r="AA30" s="141">
        <f t="shared" si="16"/>
        <v>0</v>
      </c>
      <c r="AC30" s="267" t="s">
        <v>26</v>
      </c>
      <c r="AD30" s="268">
        <v>0</v>
      </c>
      <c r="AE30" s="141">
        <f t="shared" si="17"/>
        <v>0</v>
      </c>
      <c r="AF30" s="105"/>
      <c r="AG30" s="267" t="s">
        <v>26</v>
      </c>
      <c r="AH30" s="268">
        <v>0</v>
      </c>
      <c r="AI30" s="141">
        <f>+AH30/12</f>
        <v>0</v>
      </c>
      <c r="AJ30" s="147"/>
      <c r="AK30" s="254" t="s">
        <v>26</v>
      </c>
      <c r="AL30" s="251">
        <f>B30+F30+J30+N30+R30+V30+Z30+AD30+AH30</f>
        <v>0</v>
      </c>
      <c r="AM30" s="251">
        <f>C30+G30+K30+O30+S30+W30+AA30+AE30+AI30</f>
        <v>0</v>
      </c>
      <c r="AN30" s="111">
        <f t="shared" ref="AN30" si="30">+AL30/12</f>
        <v>0</v>
      </c>
    </row>
    <row r="31" spans="1:40" x14ac:dyDescent="0.35">
      <c r="A31" s="146" t="s">
        <v>27</v>
      </c>
      <c r="B31" s="141">
        <f>SUM(B32:B42)</f>
        <v>0</v>
      </c>
      <c r="C31" s="141">
        <f t="shared" si="10"/>
        <v>0</v>
      </c>
      <c r="D31" s="105"/>
      <c r="E31" s="146" t="s">
        <v>27</v>
      </c>
      <c r="F31" s="141">
        <f>SUM(F32:F42)</f>
        <v>0</v>
      </c>
      <c r="G31" s="141">
        <f t="shared" si="11"/>
        <v>0</v>
      </c>
      <c r="I31" s="146" t="s">
        <v>27</v>
      </c>
      <c r="J31" s="141">
        <f>SUM(J32:J42)</f>
        <v>0</v>
      </c>
      <c r="K31" s="141">
        <f t="shared" si="12"/>
        <v>0</v>
      </c>
      <c r="M31" s="146" t="s">
        <v>27</v>
      </c>
      <c r="N31" s="141">
        <f>SUM(N32:N42)</f>
        <v>0</v>
      </c>
      <c r="O31" s="141">
        <f t="shared" si="13"/>
        <v>0</v>
      </c>
      <c r="Q31" s="146" t="s">
        <v>27</v>
      </c>
      <c r="R31" s="141">
        <f>SUM(R32:R42)</f>
        <v>0</v>
      </c>
      <c r="S31" s="141">
        <f t="shared" si="14"/>
        <v>0</v>
      </c>
      <c r="U31" s="146" t="s">
        <v>27</v>
      </c>
      <c r="V31" s="141">
        <f>SUM(V32:V42)</f>
        <v>0</v>
      </c>
      <c r="W31" s="141">
        <f t="shared" si="15"/>
        <v>0</v>
      </c>
      <c r="Y31" s="146" t="s">
        <v>27</v>
      </c>
      <c r="Z31" s="141">
        <f>SUM(Z32:Z42)</f>
        <v>0</v>
      </c>
      <c r="AA31" s="141">
        <f>Z31/12</f>
        <v>0</v>
      </c>
      <c r="AC31" s="146" t="s">
        <v>27</v>
      </c>
      <c r="AD31" s="141">
        <f>SUM(AD32:AD42)</f>
        <v>0</v>
      </c>
      <c r="AE31" s="141">
        <f>AD31/12</f>
        <v>0</v>
      </c>
      <c r="AF31" s="105"/>
      <c r="AG31" s="146" t="s">
        <v>27</v>
      </c>
      <c r="AH31" s="141">
        <f>SUM(AH32:AH42)</f>
        <v>0</v>
      </c>
      <c r="AI31" s="141">
        <f>+AH31/12</f>
        <v>0</v>
      </c>
      <c r="AJ31" s="147"/>
      <c r="AK31" s="248" t="s">
        <v>27</v>
      </c>
      <c r="AL31" s="249">
        <f t="shared" ref="AL31:AM33" si="31">B31+F31+J31+N31+R31+V31+Z31+AD31+AH31</f>
        <v>0</v>
      </c>
      <c r="AM31" s="249">
        <f t="shared" si="31"/>
        <v>0</v>
      </c>
    </row>
    <row r="32" spans="1:40" x14ac:dyDescent="0.35">
      <c r="A32" s="138" t="s">
        <v>279</v>
      </c>
      <c r="B32" s="137">
        <v>0</v>
      </c>
      <c r="C32" s="139">
        <f t="shared" si="10"/>
        <v>0</v>
      </c>
      <c r="D32" s="106"/>
      <c r="E32" s="138" t="s">
        <v>279</v>
      </c>
      <c r="F32" s="137">
        <v>0</v>
      </c>
      <c r="G32" s="139">
        <v>0</v>
      </c>
      <c r="I32" s="138" t="s">
        <v>279</v>
      </c>
      <c r="J32" s="137">
        <v>0</v>
      </c>
      <c r="K32" s="139">
        <f>+J32/12</f>
        <v>0</v>
      </c>
      <c r="M32" s="138" t="s">
        <v>279</v>
      </c>
      <c r="N32" s="137">
        <v>0</v>
      </c>
      <c r="O32" s="139">
        <f t="shared" si="13"/>
        <v>0</v>
      </c>
      <c r="Q32" s="138" t="s">
        <v>279</v>
      </c>
      <c r="R32" s="137">
        <v>0</v>
      </c>
      <c r="S32" s="139">
        <f t="shared" si="14"/>
        <v>0</v>
      </c>
      <c r="U32" s="138" t="s">
        <v>279</v>
      </c>
      <c r="V32" s="137">
        <v>0</v>
      </c>
      <c r="W32" s="139"/>
      <c r="Y32" s="138" t="s">
        <v>279</v>
      </c>
      <c r="Z32" s="137">
        <v>0</v>
      </c>
      <c r="AA32" s="139">
        <f t="shared" si="16"/>
        <v>0</v>
      </c>
      <c r="AC32" s="138" t="s">
        <v>279</v>
      </c>
      <c r="AD32" s="137">
        <v>0</v>
      </c>
      <c r="AE32" s="139">
        <v>0</v>
      </c>
      <c r="AF32" s="106"/>
      <c r="AG32" s="138" t="s">
        <v>279</v>
      </c>
      <c r="AH32" s="137">
        <v>0</v>
      </c>
      <c r="AI32" s="139">
        <f>+AH32/12</f>
        <v>0</v>
      </c>
      <c r="AJ32" s="147"/>
      <c r="AK32" s="250" t="s">
        <v>279</v>
      </c>
      <c r="AL32" s="251">
        <f t="shared" si="31"/>
        <v>0</v>
      </c>
      <c r="AM32" s="251">
        <f t="shared" si="31"/>
        <v>0</v>
      </c>
    </row>
    <row r="33" spans="1:39" x14ac:dyDescent="0.35">
      <c r="A33" s="138" t="s">
        <v>280</v>
      </c>
      <c r="B33" s="137">
        <v>0</v>
      </c>
      <c r="C33" s="139">
        <f t="shared" si="10"/>
        <v>0</v>
      </c>
      <c r="D33" s="106"/>
      <c r="E33" s="138" t="s">
        <v>280</v>
      </c>
      <c r="F33" s="137">
        <v>0</v>
      </c>
      <c r="G33" s="139">
        <f t="shared" ref="G33" si="32">F33/12</f>
        <v>0</v>
      </c>
      <c r="I33" s="138" t="s">
        <v>280</v>
      </c>
      <c r="J33" s="137">
        <v>0</v>
      </c>
      <c r="K33" s="139">
        <f t="shared" ref="K33" si="33">J33/12</f>
        <v>0</v>
      </c>
      <c r="M33" s="138" t="s">
        <v>280</v>
      </c>
      <c r="N33" s="137">
        <v>0</v>
      </c>
      <c r="O33" s="139">
        <f t="shared" si="13"/>
        <v>0</v>
      </c>
      <c r="Q33" s="138" t="s">
        <v>280</v>
      </c>
      <c r="R33" s="137">
        <v>0</v>
      </c>
      <c r="S33" s="139">
        <f t="shared" si="14"/>
        <v>0</v>
      </c>
      <c r="U33" s="138" t="s">
        <v>280</v>
      </c>
      <c r="V33" s="137">
        <v>0</v>
      </c>
      <c r="W33" s="139">
        <f t="shared" ref="W33" si="34">V33/12</f>
        <v>0</v>
      </c>
      <c r="Y33" s="138" t="s">
        <v>280</v>
      </c>
      <c r="Z33" s="137">
        <v>0</v>
      </c>
      <c r="AA33" s="139">
        <f t="shared" si="16"/>
        <v>0</v>
      </c>
      <c r="AC33" s="138" t="s">
        <v>280</v>
      </c>
      <c r="AD33" s="137">
        <v>0</v>
      </c>
      <c r="AE33" s="139">
        <f t="shared" ref="AE33" si="35">AD33/12</f>
        <v>0</v>
      </c>
      <c r="AF33" s="106"/>
      <c r="AG33" s="138" t="s">
        <v>280</v>
      </c>
      <c r="AH33" s="137">
        <v>0</v>
      </c>
      <c r="AI33" s="139">
        <f t="shared" ref="AI33" si="36">AH33/12</f>
        <v>0</v>
      </c>
      <c r="AJ33" s="147"/>
      <c r="AK33" s="250" t="s">
        <v>280</v>
      </c>
      <c r="AL33" s="251">
        <f t="shared" si="31"/>
        <v>0</v>
      </c>
      <c r="AM33" s="251">
        <f t="shared" si="31"/>
        <v>0</v>
      </c>
    </row>
    <row r="34" spans="1:39" x14ac:dyDescent="0.35">
      <c r="A34" s="138" t="s">
        <v>235</v>
      </c>
      <c r="B34" s="137">
        <v>0</v>
      </c>
      <c r="C34" s="139">
        <f t="shared" si="10"/>
        <v>0</v>
      </c>
      <c r="D34" s="106"/>
      <c r="E34" s="138" t="s">
        <v>235</v>
      </c>
      <c r="F34" s="137">
        <v>0</v>
      </c>
      <c r="G34" s="139">
        <v>0</v>
      </c>
      <c r="I34" s="138" t="s">
        <v>235</v>
      </c>
      <c r="J34" s="137">
        <v>0</v>
      </c>
      <c r="K34" s="139">
        <f t="shared" si="12"/>
        <v>0</v>
      </c>
      <c r="M34" s="138" t="s">
        <v>235</v>
      </c>
      <c r="N34" s="137">
        <v>0</v>
      </c>
      <c r="O34" s="139">
        <f t="shared" si="13"/>
        <v>0</v>
      </c>
      <c r="Q34" s="138" t="s">
        <v>235</v>
      </c>
      <c r="R34" s="137">
        <v>0</v>
      </c>
      <c r="S34" s="139">
        <f t="shared" si="14"/>
        <v>0</v>
      </c>
      <c r="U34" s="138" t="s">
        <v>235</v>
      </c>
      <c r="V34" s="137">
        <v>0</v>
      </c>
      <c r="W34" s="139">
        <f t="shared" si="15"/>
        <v>0</v>
      </c>
      <c r="Y34" s="138" t="s">
        <v>235</v>
      </c>
      <c r="Z34" s="137">
        <v>0</v>
      </c>
      <c r="AA34" s="139">
        <f t="shared" si="16"/>
        <v>0</v>
      </c>
      <c r="AC34" s="138" t="s">
        <v>235</v>
      </c>
      <c r="AD34" s="137">
        <v>0</v>
      </c>
      <c r="AE34" s="139">
        <f t="shared" si="17"/>
        <v>0</v>
      </c>
      <c r="AF34" s="106"/>
      <c r="AG34" s="138" t="s">
        <v>235</v>
      </c>
      <c r="AH34" s="137">
        <v>0</v>
      </c>
      <c r="AI34" s="139">
        <f t="shared" ref="AI34:AI42" si="37">+AH34/12</f>
        <v>0</v>
      </c>
      <c r="AJ34" s="147"/>
      <c r="AK34" s="250" t="s">
        <v>235</v>
      </c>
      <c r="AL34" s="251">
        <f t="shared" ref="AL34:AL42" si="38">B34+F34+J34+N34+R34+V34+Z34+AD34+AH34</f>
        <v>0</v>
      </c>
      <c r="AM34" s="251">
        <f t="shared" ref="AM34:AM42" si="39">C34+G34+K34+O34+S34+W34+AA34+AE34+AI34</f>
        <v>0</v>
      </c>
    </row>
    <row r="35" spans="1:39" x14ac:dyDescent="0.35">
      <c r="A35" s="138" t="s">
        <v>196</v>
      </c>
      <c r="B35" s="137">
        <v>0</v>
      </c>
      <c r="C35" s="139">
        <f t="shared" ref="C35:C42" si="40">B35/12</f>
        <v>0</v>
      </c>
      <c r="D35" s="106"/>
      <c r="E35" s="138" t="s">
        <v>196</v>
      </c>
      <c r="F35" s="137">
        <v>0</v>
      </c>
      <c r="G35" s="139">
        <f t="shared" ref="G35:G42" si="41">F35/12</f>
        <v>0</v>
      </c>
      <c r="I35" s="138" t="s">
        <v>196</v>
      </c>
      <c r="J35" s="137">
        <v>0</v>
      </c>
      <c r="K35" s="139">
        <f t="shared" si="12"/>
        <v>0</v>
      </c>
      <c r="M35" s="138" t="s">
        <v>196</v>
      </c>
      <c r="N35" s="137">
        <v>0</v>
      </c>
      <c r="O35" s="139">
        <f t="shared" si="13"/>
        <v>0</v>
      </c>
      <c r="Q35" s="138" t="s">
        <v>196</v>
      </c>
      <c r="R35" s="137">
        <v>0</v>
      </c>
      <c r="S35" s="139">
        <f t="shared" si="14"/>
        <v>0</v>
      </c>
      <c r="U35" s="138" t="s">
        <v>196</v>
      </c>
      <c r="V35" s="137">
        <v>0</v>
      </c>
      <c r="W35" s="139">
        <f t="shared" si="15"/>
        <v>0</v>
      </c>
      <c r="Y35" s="138" t="s">
        <v>196</v>
      </c>
      <c r="Z35" s="137">
        <v>0</v>
      </c>
      <c r="AA35" s="139">
        <f t="shared" si="16"/>
        <v>0</v>
      </c>
      <c r="AC35" s="138" t="s">
        <v>196</v>
      </c>
      <c r="AD35" s="137">
        <v>0</v>
      </c>
      <c r="AE35" s="139">
        <f t="shared" si="17"/>
        <v>0</v>
      </c>
      <c r="AF35" s="106"/>
      <c r="AG35" s="138" t="s">
        <v>196</v>
      </c>
      <c r="AH35" s="137">
        <v>0</v>
      </c>
      <c r="AI35" s="139">
        <f t="shared" si="37"/>
        <v>0</v>
      </c>
      <c r="AJ35" s="147"/>
      <c r="AK35" s="250" t="s">
        <v>196</v>
      </c>
      <c r="AL35" s="251">
        <f t="shared" si="38"/>
        <v>0</v>
      </c>
      <c r="AM35" s="251">
        <f t="shared" si="39"/>
        <v>0</v>
      </c>
    </row>
    <row r="36" spans="1:39" x14ac:dyDescent="0.35">
      <c r="A36" s="138" t="s">
        <v>197</v>
      </c>
      <c r="B36" s="137">
        <v>0</v>
      </c>
      <c r="C36" s="139">
        <f t="shared" si="40"/>
        <v>0</v>
      </c>
      <c r="D36" s="106"/>
      <c r="E36" s="138" t="s">
        <v>197</v>
      </c>
      <c r="F36" s="137">
        <v>0</v>
      </c>
      <c r="G36" s="139">
        <f t="shared" si="41"/>
        <v>0</v>
      </c>
      <c r="I36" s="138" t="s">
        <v>197</v>
      </c>
      <c r="J36" s="137">
        <v>0</v>
      </c>
      <c r="K36" s="139">
        <f t="shared" si="12"/>
        <v>0</v>
      </c>
      <c r="M36" s="138" t="s">
        <v>197</v>
      </c>
      <c r="N36" s="137">
        <v>0</v>
      </c>
      <c r="O36" s="139">
        <f t="shared" si="13"/>
        <v>0</v>
      </c>
      <c r="Q36" s="138" t="s">
        <v>197</v>
      </c>
      <c r="R36" s="137">
        <v>0</v>
      </c>
      <c r="S36" s="139">
        <f t="shared" si="14"/>
        <v>0</v>
      </c>
      <c r="U36" s="138" t="s">
        <v>197</v>
      </c>
      <c r="V36" s="137">
        <v>0</v>
      </c>
      <c r="W36" s="139">
        <f t="shared" si="15"/>
        <v>0</v>
      </c>
      <c r="Y36" s="138" t="s">
        <v>197</v>
      </c>
      <c r="Z36" s="137">
        <v>0</v>
      </c>
      <c r="AA36" s="139">
        <f t="shared" si="16"/>
        <v>0</v>
      </c>
      <c r="AC36" s="138" t="s">
        <v>197</v>
      </c>
      <c r="AD36" s="137">
        <v>0</v>
      </c>
      <c r="AE36" s="139">
        <f t="shared" si="17"/>
        <v>0</v>
      </c>
      <c r="AF36" s="106"/>
      <c r="AG36" s="138" t="s">
        <v>197</v>
      </c>
      <c r="AH36" s="137">
        <v>0</v>
      </c>
      <c r="AI36" s="139">
        <f t="shared" si="37"/>
        <v>0</v>
      </c>
      <c r="AJ36" s="147"/>
      <c r="AK36" s="250" t="s">
        <v>197</v>
      </c>
      <c r="AL36" s="251">
        <f t="shared" si="38"/>
        <v>0</v>
      </c>
      <c r="AM36" s="251">
        <f t="shared" si="39"/>
        <v>0</v>
      </c>
    </row>
    <row r="37" spans="1:39" x14ac:dyDescent="0.35">
      <c r="A37" s="138" t="s">
        <v>198</v>
      </c>
      <c r="B37" s="137">
        <v>0</v>
      </c>
      <c r="C37" s="139">
        <f t="shared" si="40"/>
        <v>0</v>
      </c>
      <c r="D37" s="106"/>
      <c r="E37" s="138" t="s">
        <v>198</v>
      </c>
      <c r="F37" s="137">
        <v>0</v>
      </c>
      <c r="G37" s="139">
        <f t="shared" si="41"/>
        <v>0</v>
      </c>
      <c r="I37" s="138" t="s">
        <v>198</v>
      </c>
      <c r="J37" s="137">
        <v>0</v>
      </c>
      <c r="K37" s="139">
        <f t="shared" si="12"/>
        <v>0</v>
      </c>
      <c r="M37" s="138" t="s">
        <v>198</v>
      </c>
      <c r="N37" s="137">
        <v>0</v>
      </c>
      <c r="O37" s="139">
        <f t="shared" si="13"/>
        <v>0</v>
      </c>
      <c r="Q37" s="138" t="s">
        <v>198</v>
      </c>
      <c r="R37" s="137">
        <v>0</v>
      </c>
      <c r="S37" s="139">
        <f t="shared" si="14"/>
        <v>0</v>
      </c>
      <c r="U37" s="138" t="s">
        <v>198</v>
      </c>
      <c r="V37" s="137">
        <v>0</v>
      </c>
      <c r="W37" s="139">
        <f t="shared" si="15"/>
        <v>0</v>
      </c>
      <c r="Y37" s="138" t="s">
        <v>198</v>
      </c>
      <c r="Z37" s="137">
        <v>0</v>
      </c>
      <c r="AA37" s="139">
        <f t="shared" si="16"/>
        <v>0</v>
      </c>
      <c r="AC37" s="138" t="s">
        <v>198</v>
      </c>
      <c r="AD37" s="137">
        <v>0</v>
      </c>
      <c r="AE37" s="139">
        <f t="shared" si="17"/>
        <v>0</v>
      </c>
      <c r="AF37" s="106"/>
      <c r="AG37" s="138" t="s">
        <v>198</v>
      </c>
      <c r="AH37" s="137">
        <v>0</v>
      </c>
      <c r="AI37" s="139">
        <f t="shared" si="37"/>
        <v>0</v>
      </c>
      <c r="AJ37" s="147"/>
      <c r="AK37" s="250" t="s">
        <v>198</v>
      </c>
      <c r="AL37" s="251">
        <f t="shared" si="38"/>
        <v>0</v>
      </c>
      <c r="AM37" s="251">
        <f t="shared" si="39"/>
        <v>0</v>
      </c>
    </row>
    <row r="38" spans="1:39" x14ac:dyDescent="0.35">
      <c r="A38" s="138" t="s">
        <v>199</v>
      </c>
      <c r="B38" s="137">
        <v>0</v>
      </c>
      <c r="C38" s="139">
        <f t="shared" si="40"/>
        <v>0</v>
      </c>
      <c r="D38" s="106"/>
      <c r="E38" s="138" t="s">
        <v>199</v>
      </c>
      <c r="F38" s="137">
        <v>0</v>
      </c>
      <c r="G38" s="139">
        <f t="shared" si="41"/>
        <v>0</v>
      </c>
      <c r="I38" s="138" t="s">
        <v>199</v>
      </c>
      <c r="J38" s="137">
        <v>0</v>
      </c>
      <c r="K38" s="139">
        <f t="shared" si="12"/>
        <v>0</v>
      </c>
      <c r="M38" s="138" t="s">
        <v>199</v>
      </c>
      <c r="N38" s="137">
        <v>0</v>
      </c>
      <c r="O38" s="139">
        <f t="shared" si="13"/>
        <v>0</v>
      </c>
      <c r="Q38" s="138" t="s">
        <v>199</v>
      </c>
      <c r="R38" s="137">
        <v>0</v>
      </c>
      <c r="S38" s="139">
        <f t="shared" si="14"/>
        <v>0</v>
      </c>
      <c r="U38" s="138" t="s">
        <v>199</v>
      </c>
      <c r="V38" s="137">
        <v>0</v>
      </c>
      <c r="W38" s="139">
        <f t="shared" si="15"/>
        <v>0</v>
      </c>
      <c r="Y38" s="138" t="s">
        <v>199</v>
      </c>
      <c r="Z38" s="137">
        <v>0</v>
      </c>
      <c r="AA38" s="139">
        <f t="shared" si="16"/>
        <v>0</v>
      </c>
      <c r="AC38" s="138" t="s">
        <v>199</v>
      </c>
      <c r="AD38" s="137">
        <v>0</v>
      </c>
      <c r="AE38" s="139">
        <f t="shared" ref="AE38:AE42" si="42">AD38/12</f>
        <v>0</v>
      </c>
      <c r="AF38" s="106"/>
      <c r="AG38" s="138" t="s">
        <v>199</v>
      </c>
      <c r="AH38" s="137">
        <v>0</v>
      </c>
      <c r="AI38" s="139">
        <f t="shared" si="37"/>
        <v>0</v>
      </c>
      <c r="AJ38" s="147"/>
      <c r="AK38" s="250" t="s">
        <v>199</v>
      </c>
      <c r="AL38" s="251">
        <f t="shared" si="38"/>
        <v>0</v>
      </c>
      <c r="AM38" s="251">
        <f t="shared" si="39"/>
        <v>0</v>
      </c>
    </row>
    <row r="39" spans="1:39" x14ac:dyDescent="0.35">
      <c r="A39" s="138" t="s">
        <v>234</v>
      </c>
      <c r="B39" s="137">
        <v>0</v>
      </c>
      <c r="C39" s="139">
        <f t="shared" si="40"/>
        <v>0</v>
      </c>
      <c r="D39" s="106"/>
      <c r="E39" s="138" t="s">
        <v>200</v>
      </c>
      <c r="F39" s="137">
        <v>0</v>
      </c>
      <c r="G39" s="139">
        <f t="shared" si="41"/>
        <v>0</v>
      </c>
      <c r="I39" s="138" t="s">
        <v>200</v>
      </c>
      <c r="J39" s="137">
        <v>0</v>
      </c>
      <c r="K39" s="139">
        <f t="shared" si="12"/>
        <v>0</v>
      </c>
      <c r="M39" s="138" t="s">
        <v>200</v>
      </c>
      <c r="N39" s="137">
        <v>0</v>
      </c>
      <c r="O39" s="139">
        <f t="shared" si="13"/>
        <v>0</v>
      </c>
      <c r="Q39" s="138" t="s">
        <v>200</v>
      </c>
      <c r="R39" s="137">
        <v>0</v>
      </c>
      <c r="S39" s="139">
        <f t="shared" si="14"/>
        <v>0</v>
      </c>
      <c r="U39" s="138" t="s">
        <v>200</v>
      </c>
      <c r="V39" s="137">
        <v>0</v>
      </c>
      <c r="W39" s="139">
        <f t="shared" si="15"/>
        <v>0</v>
      </c>
      <c r="Y39" s="138" t="s">
        <v>200</v>
      </c>
      <c r="Z39" s="137">
        <v>0</v>
      </c>
      <c r="AA39" s="139">
        <f t="shared" si="16"/>
        <v>0</v>
      </c>
      <c r="AC39" s="138" t="s">
        <v>200</v>
      </c>
      <c r="AD39" s="137">
        <v>0</v>
      </c>
      <c r="AE39" s="139">
        <f t="shared" si="42"/>
        <v>0</v>
      </c>
      <c r="AF39" s="106"/>
      <c r="AG39" s="138" t="s">
        <v>200</v>
      </c>
      <c r="AH39" s="137">
        <v>0</v>
      </c>
      <c r="AI39" s="139">
        <f t="shared" si="37"/>
        <v>0</v>
      </c>
      <c r="AJ39" s="147"/>
      <c r="AK39" s="250" t="s">
        <v>200</v>
      </c>
      <c r="AL39" s="251">
        <f>B39+F39+J39+N39+R39+V39+Z39+AD39+AH39</f>
        <v>0</v>
      </c>
      <c r="AM39" s="251">
        <f t="shared" si="39"/>
        <v>0</v>
      </c>
    </row>
    <row r="40" spans="1:39" x14ac:dyDescent="0.35">
      <c r="A40" s="138"/>
      <c r="B40" s="137">
        <v>0</v>
      </c>
      <c r="C40" s="139">
        <f t="shared" si="40"/>
        <v>0</v>
      </c>
      <c r="D40" s="106"/>
      <c r="E40" s="138"/>
      <c r="F40" s="137"/>
      <c r="G40" s="139">
        <f t="shared" si="41"/>
        <v>0</v>
      </c>
      <c r="I40" s="138"/>
      <c r="J40" s="137"/>
      <c r="K40" s="139">
        <f t="shared" si="12"/>
        <v>0</v>
      </c>
      <c r="M40" s="138"/>
      <c r="N40" s="137"/>
      <c r="O40" s="139">
        <f t="shared" si="13"/>
        <v>0</v>
      </c>
      <c r="Q40" s="138"/>
      <c r="R40" s="137"/>
      <c r="S40" s="139">
        <f t="shared" si="14"/>
        <v>0</v>
      </c>
      <c r="U40" s="138"/>
      <c r="V40" s="137"/>
      <c r="W40" s="139">
        <f t="shared" si="15"/>
        <v>0</v>
      </c>
      <c r="Y40" s="138"/>
      <c r="Z40" s="137">
        <v>0</v>
      </c>
      <c r="AA40" s="139">
        <f t="shared" si="16"/>
        <v>0</v>
      </c>
      <c r="AC40" s="138"/>
      <c r="AD40" s="137">
        <v>0</v>
      </c>
      <c r="AE40" s="139">
        <f t="shared" si="42"/>
        <v>0</v>
      </c>
      <c r="AF40" s="106"/>
      <c r="AG40" s="138"/>
      <c r="AH40" s="137">
        <v>0</v>
      </c>
      <c r="AI40" s="139">
        <f t="shared" si="37"/>
        <v>0</v>
      </c>
      <c r="AJ40" s="147"/>
      <c r="AK40" s="250"/>
      <c r="AL40" s="251">
        <f t="shared" si="38"/>
        <v>0</v>
      </c>
      <c r="AM40" s="251">
        <f t="shared" si="39"/>
        <v>0</v>
      </c>
    </row>
    <row r="41" spans="1:39" x14ac:dyDescent="0.35">
      <c r="A41" s="138"/>
      <c r="B41" s="137">
        <v>0</v>
      </c>
      <c r="C41" s="139">
        <f t="shared" si="40"/>
        <v>0</v>
      </c>
      <c r="D41" s="106"/>
      <c r="E41" s="138"/>
      <c r="F41" s="137"/>
      <c r="G41" s="139">
        <f t="shared" si="41"/>
        <v>0</v>
      </c>
      <c r="I41" s="138"/>
      <c r="J41" s="137"/>
      <c r="K41" s="139">
        <f t="shared" si="12"/>
        <v>0</v>
      </c>
      <c r="M41" s="138"/>
      <c r="N41" s="137"/>
      <c r="O41" s="139">
        <f t="shared" si="13"/>
        <v>0</v>
      </c>
      <c r="Q41" s="138"/>
      <c r="R41" s="137"/>
      <c r="S41" s="139">
        <f t="shared" si="14"/>
        <v>0</v>
      </c>
      <c r="U41" s="138"/>
      <c r="V41" s="137"/>
      <c r="W41" s="139">
        <f t="shared" si="15"/>
        <v>0</v>
      </c>
      <c r="Y41" s="138"/>
      <c r="Z41" s="137"/>
      <c r="AA41" s="139">
        <f t="shared" si="16"/>
        <v>0</v>
      </c>
      <c r="AC41" s="138"/>
      <c r="AD41" s="137">
        <v>0</v>
      </c>
      <c r="AE41" s="139">
        <f t="shared" si="42"/>
        <v>0</v>
      </c>
      <c r="AF41" s="106"/>
      <c r="AG41" s="138"/>
      <c r="AH41" s="137">
        <v>0</v>
      </c>
      <c r="AI41" s="139">
        <f t="shared" si="37"/>
        <v>0</v>
      </c>
      <c r="AJ41" s="147"/>
      <c r="AK41" s="250"/>
      <c r="AL41" s="251">
        <f t="shared" si="38"/>
        <v>0</v>
      </c>
      <c r="AM41" s="251">
        <f t="shared" si="39"/>
        <v>0</v>
      </c>
    </row>
    <row r="42" spans="1:39" x14ac:dyDescent="0.35">
      <c r="A42" s="138"/>
      <c r="B42" s="137">
        <v>0</v>
      </c>
      <c r="C42" s="139">
        <f t="shared" si="40"/>
        <v>0</v>
      </c>
      <c r="D42" s="106"/>
      <c r="E42" s="138"/>
      <c r="F42" s="137"/>
      <c r="G42" s="139">
        <f t="shared" si="41"/>
        <v>0</v>
      </c>
      <c r="I42" s="138"/>
      <c r="J42" s="137"/>
      <c r="K42" s="139">
        <f t="shared" si="12"/>
        <v>0</v>
      </c>
      <c r="M42" s="138"/>
      <c r="N42" s="137"/>
      <c r="O42" s="139">
        <f t="shared" si="13"/>
        <v>0</v>
      </c>
      <c r="Q42" s="138"/>
      <c r="R42" s="137"/>
      <c r="S42" s="139">
        <f t="shared" si="14"/>
        <v>0</v>
      </c>
      <c r="U42" s="138"/>
      <c r="V42" s="137"/>
      <c r="W42" s="139">
        <f t="shared" si="15"/>
        <v>0</v>
      </c>
      <c r="Y42" s="138"/>
      <c r="Z42" s="137"/>
      <c r="AA42" s="139">
        <f t="shared" si="16"/>
        <v>0</v>
      </c>
      <c r="AC42" s="138"/>
      <c r="AD42" s="137">
        <v>0</v>
      </c>
      <c r="AE42" s="139">
        <f t="shared" si="42"/>
        <v>0</v>
      </c>
      <c r="AF42" s="106"/>
      <c r="AG42" s="138"/>
      <c r="AH42" s="137">
        <v>0</v>
      </c>
      <c r="AI42" s="139">
        <f t="shared" si="37"/>
        <v>0</v>
      </c>
      <c r="AJ42" s="147"/>
      <c r="AK42" s="250"/>
      <c r="AL42" s="251">
        <f t="shared" si="38"/>
        <v>0</v>
      </c>
      <c r="AM42" s="251">
        <f t="shared" si="39"/>
        <v>0</v>
      </c>
    </row>
    <row r="43" spans="1:39" x14ac:dyDescent="0.35">
      <c r="A43" s="146" t="s">
        <v>22</v>
      </c>
      <c r="B43" s="141">
        <f>SUM(B44:B50)</f>
        <v>0</v>
      </c>
      <c r="C43" s="141">
        <f t="shared" si="10"/>
        <v>0</v>
      </c>
      <c r="D43" s="105"/>
      <c r="E43" s="146" t="s">
        <v>22</v>
      </c>
      <c r="F43" s="141">
        <f>SUM(F44:F50)</f>
        <v>0</v>
      </c>
      <c r="G43" s="141">
        <f t="shared" si="11"/>
        <v>0</v>
      </c>
      <c r="I43" s="146" t="s">
        <v>22</v>
      </c>
      <c r="J43" s="141">
        <f>SUM(J44:J50)</f>
        <v>0</v>
      </c>
      <c r="K43" s="141">
        <f t="shared" si="12"/>
        <v>0</v>
      </c>
      <c r="M43" s="146" t="s">
        <v>22</v>
      </c>
      <c r="N43" s="141">
        <f>SUM(N44:N50)</f>
        <v>0</v>
      </c>
      <c r="O43" s="141">
        <f t="shared" si="13"/>
        <v>0</v>
      </c>
      <c r="Q43" s="146" t="s">
        <v>22</v>
      </c>
      <c r="R43" s="141">
        <f>SUM(R44:R50)</f>
        <v>0</v>
      </c>
      <c r="S43" s="141">
        <f t="shared" si="14"/>
        <v>0</v>
      </c>
      <c r="U43" s="146" t="s">
        <v>22</v>
      </c>
      <c r="V43" s="141">
        <f>SUM(V44:V50)</f>
        <v>0</v>
      </c>
      <c r="W43" s="141">
        <f t="shared" si="15"/>
        <v>0</v>
      </c>
      <c r="Y43" s="146" t="s">
        <v>22</v>
      </c>
      <c r="Z43" s="141">
        <f>SUM(Z44:Z50)</f>
        <v>0</v>
      </c>
      <c r="AA43" s="141">
        <f t="shared" si="16"/>
        <v>0</v>
      </c>
      <c r="AC43" s="146" t="s">
        <v>22</v>
      </c>
      <c r="AD43" s="141">
        <f>SUM(AD44:AD50)</f>
        <v>0</v>
      </c>
      <c r="AE43" s="141">
        <f t="shared" si="17"/>
        <v>0</v>
      </c>
      <c r="AF43" s="105"/>
      <c r="AG43" s="146" t="s">
        <v>22</v>
      </c>
      <c r="AH43" s="141">
        <f>SUM(AH44:AH50)</f>
        <v>0</v>
      </c>
      <c r="AI43" s="141">
        <f>+AH43/12</f>
        <v>0</v>
      </c>
      <c r="AJ43" s="147"/>
      <c r="AK43" s="248" t="s">
        <v>22</v>
      </c>
      <c r="AL43" s="249">
        <f>B43+F43+J43+N43+R43+V43+Z43+AD43+AH43</f>
        <v>0</v>
      </c>
      <c r="AM43" s="249">
        <f>C43+G43+K43+O43+S43+W43+AA43+AE43+AI43</f>
        <v>0</v>
      </c>
    </row>
    <row r="44" spans="1:39" x14ac:dyDescent="0.35">
      <c r="A44" s="138" t="s">
        <v>233</v>
      </c>
      <c r="B44" s="137">
        <v>0</v>
      </c>
      <c r="C44" s="139">
        <f t="shared" si="10"/>
        <v>0</v>
      </c>
      <c r="D44" s="106"/>
      <c r="E44" s="138" t="s">
        <v>233</v>
      </c>
      <c r="F44" s="137">
        <v>0</v>
      </c>
      <c r="G44" s="139">
        <f t="shared" si="11"/>
        <v>0</v>
      </c>
      <c r="I44" s="138" t="s">
        <v>233</v>
      </c>
      <c r="J44" s="137">
        <v>0</v>
      </c>
      <c r="K44" s="139">
        <f t="shared" si="12"/>
        <v>0</v>
      </c>
      <c r="M44" s="138" t="s">
        <v>233</v>
      </c>
      <c r="N44" s="137">
        <v>0</v>
      </c>
      <c r="O44" s="139">
        <f t="shared" si="13"/>
        <v>0</v>
      </c>
      <c r="Q44" s="138" t="s">
        <v>233</v>
      </c>
      <c r="R44" s="137">
        <v>0</v>
      </c>
      <c r="S44" s="139">
        <f t="shared" si="14"/>
        <v>0</v>
      </c>
      <c r="U44" s="138" t="s">
        <v>233</v>
      </c>
      <c r="V44" s="137">
        <v>0</v>
      </c>
      <c r="W44" s="139">
        <f t="shared" si="15"/>
        <v>0</v>
      </c>
      <c r="Y44" s="138" t="s">
        <v>233</v>
      </c>
      <c r="Z44" s="137">
        <v>0</v>
      </c>
      <c r="AA44" s="139">
        <f t="shared" si="16"/>
        <v>0</v>
      </c>
      <c r="AC44" s="138" t="s">
        <v>233</v>
      </c>
      <c r="AD44" s="137">
        <v>0</v>
      </c>
      <c r="AE44" s="139">
        <f t="shared" si="17"/>
        <v>0</v>
      </c>
      <c r="AF44" s="106"/>
      <c r="AG44" s="138" t="s">
        <v>233</v>
      </c>
      <c r="AH44" s="137">
        <v>0</v>
      </c>
      <c r="AI44" s="139">
        <f>+AH44/12</f>
        <v>0</v>
      </c>
      <c r="AJ44" s="147"/>
      <c r="AK44" s="250" t="s">
        <v>233</v>
      </c>
      <c r="AL44" s="251">
        <f>B44+F44+J44+N44+R44+V44+Z44+AD44+AH44</f>
        <v>0</v>
      </c>
      <c r="AM44" s="251">
        <f>C44+G44+K44+O44+S44+W44+AA44+AE44+AI44</f>
        <v>0</v>
      </c>
    </row>
    <row r="45" spans="1:39" x14ac:dyDescent="0.35">
      <c r="A45" s="138" t="s">
        <v>236</v>
      </c>
      <c r="B45" s="137">
        <v>0</v>
      </c>
      <c r="C45" s="139">
        <f t="shared" si="10"/>
        <v>0</v>
      </c>
      <c r="D45" s="106"/>
      <c r="E45" s="138" t="s">
        <v>236</v>
      </c>
      <c r="F45" s="137">
        <v>0</v>
      </c>
      <c r="G45" s="139">
        <f t="shared" si="11"/>
        <v>0</v>
      </c>
      <c r="I45" s="138" t="s">
        <v>236</v>
      </c>
      <c r="J45" s="137">
        <v>0</v>
      </c>
      <c r="K45" s="139">
        <f t="shared" si="12"/>
        <v>0</v>
      </c>
      <c r="M45" s="138" t="s">
        <v>236</v>
      </c>
      <c r="N45" s="137">
        <v>0</v>
      </c>
      <c r="O45" s="139">
        <f t="shared" si="13"/>
        <v>0</v>
      </c>
      <c r="Q45" s="138" t="s">
        <v>236</v>
      </c>
      <c r="R45" s="137">
        <v>0</v>
      </c>
      <c r="S45" s="139">
        <f t="shared" si="14"/>
        <v>0</v>
      </c>
      <c r="U45" s="138" t="s">
        <v>236</v>
      </c>
      <c r="V45" s="137">
        <v>0</v>
      </c>
      <c r="W45" s="139">
        <f t="shared" si="15"/>
        <v>0</v>
      </c>
      <c r="Y45" s="138" t="s">
        <v>236</v>
      </c>
      <c r="Z45" s="137">
        <v>0</v>
      </c>
      <c r="AA45" s="139">
        <f t="shared" si="16"/>
        <v>0</v>
      </c>
      <c r="AC45" s="138" t="s">
        <v>236</v>
      </c>
      <c r="AD45" s="137">
        <v>0</v>
      </c>
      <c r="AE45" s="139">
        <f t="shared" si="17"/>
        <v>0</v>
      </c>
      <c r="AF45" s="106"/>
      <c r="AG45" s="138" t="s">
        <v>236</v>
      </c>
      <c r="AH45" s="137">
        <v>0</v>
      </c>
      <c r="AI45" s="139">
        <f t="shared" ref="AI45:AI50" si="43">+AH45/12</f>
        <v>0</v>
      </c>
      <c r="AJ45" s="147"/>
      <c r="AK45" s="250" t="s">
        <v>236</v>
      </c>
      <c r="AL45" s="251">
        <f t="shared" ref="AL45:AL50" si="44">B45+F45+J45+N45+R45+V45+Z45+AD45+AH45</f>
        <v>0</v>
      </c>
      <c r="AM45" s="251">
        <f t="shared" ref="AM45:AM50" si="45">C45+G45+K45+O45+S45+W45+AA45+AE45+AI45</f>
        <v>0</v>
      </c>
    </row>
    <row r="46" spans="1:39" x14ac:dyDescent="0.35">
      <c r="A46" s="138" t="s">
        <v>156</v>
      </c>
      <c r="B46" s="137">
        <v>0</v>
      </c>
      <c r="C46" s="139">
        <f t="shared" si="10"/>
        <v>0</v>
      </c>
      <c r="D46" s="106"/>
      <c r="E46" s="138" t="s">
        <v>156</v>
      </c>
      <c r="F46" s="137">
        <v>0</v>
      </c>
      <c r="G46" s="139">
        <f t="shared" si="11"/>
        <v>0</v>
      </c>
      <c r="I46" s="138" t="s">
        <v>156</v>
      </c>
      <c r="J46" s="137">
        <v>0</v>
      </c>
      <c r="K46" s="139">
        <f t="shared" si="12"/>
        <v>0</v>
      </c>
      <c r="M46" s="138" t="s">
        <v>156</v>
      </c>
      <c r="N46" s="137">
        <v>0</v>
      </c>
      <c r="O46" s="139">
        <f t="shared" si="13"/>
        <v>0</v>
      </c>
      <c r="Q46" s="138" t="s">
        <v>156</v>
      </c>
      <c r="R46" s="137">
        <v>0</v>
      </c>
      <c r="S46" s="139">
        <f t="shared" si="14"/>
        <v>0</v>
      </c>
      <c r="U46" s="138" t="s">
        <v>156</v>
      </c>
      <c r="V46" s="137">
        <v>0</v>
      </c>
      <c r="W46" s="139">
        <f t="shared" si="15"/>
        <v>0</v>
      </c>
      <c r="Y46" s="138" t="s">
        <v>156</v>
      </c>
      <c r="Z46" s="137">
        <v>0</v>
      </c>
      <c r="AA46" s="139">
        <f t="shared" si="16"/>
        <v>0</v>
      </c>
      <c r="AC46" s="138" t="s">
        <v>156</v>
      </c>
      <c r="AD46" s="137">
        <v>0</v>
      </c>
      <c r="AE46" s="139">
        <f t="shared" si="17"/>
        <v>0</v>
      </c>
      <c r="AF46" s="106"/>
      <c r="AG46" s="138" t="s">
        <v>156</v>
      </c>
      <c r="AH46" s="137">
        <v>0</v>
      </c>
      <c r="AI46" s="139">
        <f t="shared" si="43"/>
        <v>0</v>
      </c>
      <c r="AJ46" s="147"/>
      <c r="AK46" s="250" t="s">
        <v>156</v>
      </c>
      <c r="AL46" s="251">
        <f t="shared" si="44"/>
        <v>0</v>
      </c>
      <c r="AM46" s="251">
        <f t="shared" si="45"/>
        <v>0</v>
      </c>
    </row>
    <row r="47" spans="1:39" x14ac:dyDescent="0.35">
      <c r="A47" s="138" t="s">
        <v>157</v>
      </c>
      <c r="B47" s="137">
        <v>0</v>
      </c>
      <c r="C47" s="139">
        <f t="shared" si="10"/>
        <v>0</v>
      </c>
      <c r="D47" s="106"/>
      <c r="E47" s="138" t="s">
        <v>157</v>
      </c>
      <c r="F47" s="137">
        <v>0</v>
      </c>
      <c r="G47" s="139">
        <f t="shared" si="11"/>
        <v>0</v>
      </c>
      <c r="I47" s="138" t="s">
        <v>157</v>
      </c>
      <c r="J47" s="137">
        <v>0</v>
      </c>
      <c r="K47" s="139">
        <f t="shared" si="12"/>
        <v>0</v>
      </c>
      <c r="M47" s="138" t="s">
        <v>157</v>
      </c>
      <c r="N47" s="137">
        <v>0</v>
      </c>
      <c r="O47" s="139">
        <f t="shared" si="13"/>
        <v>0</v>
      </c>
      <c r="Q47" s="138" t="s">
        <v>157</v>
      </c>
      <c r="R47" s="137">
        <v>0</v>
      </c>
      <c r="S47" s="139">
        <f>R47/12</f>
        <v>0</v>
      </c>
      <c r="U47" s="138" t="s">
        <v>157</v>
      </c>
      <c r="V47" s="137">
        <v>0</v>
      </c>
      <c r="W47" s="139">
        <f>V47/12</f>
        <v>0</v>
      </c>
      <c r="Y47" s="138" t="s">
        <v>157</v>
      </c>
      <c r="Z47" s="137">
        <v>0</v>
      </c>
      <c r="AA47" s="139">
        <f>Z47/12</f>
        <v>0</v>
      </c>
      <c r="AC47" s="138" t="s">
        <v>157</v>
      </c>
      <c r="AD47" s="137">
        <v>0</v>
      </c>
      <c r="AE47" s="139">
        <f>AD47/12</f>
        <v>0</v>
      </c>
      <c r="AF47" s="106"/>
      <c r="AG47" s="138" t="s">
        <v>157</v>
      </c>
      <c r="AH47" s="137">
        <v>0</v>
      </c>
      <c r="AI47" s="139">
        <f t="shared" si="43"/>
        <v>0</v>
      </c>
      <c r="AJ47" s="147"/>
      <c r="AK47" s="250" t="s">
        <v>157</v>
      </c>
      <c r="AL47" s="251">
        <f t="shared" si="44"/>
        <v>0</v>
      </c>
      <c r="AM47" s="251">
        <f t="shared" si="45"/>
        <v>0</v>
      </c>
    </row>
    <row r="48" spans="1:39" x14ac:dyDescent="0.35">
      <c r="A48" s="138" t="s">
        <v>192</v>
      </c>
      <c r="B48" s="137">
        <v>0</v>
      </c>
      <c r="C48" s="139">
        <f t="shared" si="10"/>
        <v>0</v>
      </c>
      <c r="D48" s="106"/>
      <c r="E48" s="138" t="s">
        <v>192</v>
      </c>
      <c r="F48" s="137">
        <v>0</v>
      </c>
      <c r="G48" s="139">
        <f t="shared" si="11"/>
        <v>0</v>
      </c>
      <c r="I48" s="138" t="s">
        <v>192</v>
      </c>
      <c r="J48" s="137">
        <v>0</v>
      </c>
      <c r="K48" s="139">
        <f t="shared" si="12"/>
        <v>0</v>
      </c>
      <c r="M48" s="138" t="s">
        <v>192</v>
      </c>
      <c r="N48" s="137">
        <v>0</v>
      </c>
      <c r="O48" s="139">
        <f t="shared" si="13"/>
        <v>0</v>
      </c>
      <c r="Q48" s="138" t="s">
        <v>192</v>
      </c>
      <c r="R48" s="137">
        <v>0</v>
      </c>
      <c r="S48" s="139">
        <f>R48/12</f>
        <v>0</v>
      </c>
      <c r="U48" s="138" t="s">
        <v>192</v>
      </c>
      <c r="V48" s="137">
        <v>0</v>
      </c>
      <c r="W48" s="139">
        <f>V48/12</f>
        <v>0</v>
      </c>
      <c r="Y48" s="138" t="s">
        <v>192</v>
      </c>
      <c r="Z48" s="137">
        <v>0</v>
      </c>
      <c r="AA48" s="139">
        <f>Z48/12</f>
        <v>0</v>
      </c>
      <c r="AC48" s="138" t="s">
        <v>192</v>
      </c>
      <c r="AD48" s="137">
        <v>0</v>
      </c>
      <c r="AE48" s="139">
        <f>AD48/12</f>
        <v>0</v>
      </c>
      <c r="AF48" s="106"/>
      <c r="AG48" s="138" t="s">
        <v>192</v>
      </c>
      <c r="AH48" s="137">
        <v>0</v>
      </c>
      <c r="AI48" s="139">
        <f t="shared" si="43"/>
        <v>0</v>
      </c>
      <c r="AJ48" s="147"/>
      <c r="AK48" s="250" t="s">
        <v>192</v>
      </c>
      <c r="AL48" s="251">
        <f t="shared" si="44"/>
        <v>0</v>
      </c>
      <c r="AM48" s="251">
        <f t="shared" si="45"/>
        <v>0</v>
      </c>
    </row>
    <row r="49" spans="1:40" x14ac:dyDescent="0.35">
      <c r="A49" s="138" t="s">
        <v>193</v>
      </c>
      <c r="B49" s="137">
        <v>0</v>
      </c>
      <c r="C49" s="139">
        <f t="shared" si="10"/>
        <v>0</v>
      </c>
      <c r="D49" s="106"/>
      <c r="E49" s="138" t="s">
        <v>193</v>
      </c>
      <c r="F49" s="137">
        <v>0</v>
      </c>
      <c r="G49" s="139">
        <f t="shared" si="11"/>
        <v>0</v>
      </c>
      <c r="I49" s="138" t="s">
        <v>193</v>
      </c>
      <c r="J49" s="137">
        <v>0</v>
      </c>
      <c r="K49" s="139">
        <f t="shared" si="12"/>
        <v>0</v>
      </c>
      <c r="M49" s="138" t="s">
        <v>193</v>
      </c>
      <c r="N49" s="137">
        <v>0</v>
      </c>
      <c r="O49" s="139">
        <f t="shared" si="13"/>
        <v>0</v>
      </c>
      <c r="Q49" s="138" t="s">
        <v>193</v>
      </c>
      <c r="R49" s="137">
        <v>0</v>
      </c>
      <c r="S49" s="139">
        <f t="shared" si="14"/>
        <v>0</v>
      </c>
      <c r="U49" s="138" t="s">
        <v>193</v>
      </c>
      <c r="V49" s="137">
        <v>0</v>
      </c>
      <c r="W49" s="139">
        <f t="shared" ref="W49:W51" si="46">V49/12</f>
        <v>0</v>
      </c>
      <c r="Y49" s="138" t="s">
        <v>193</v>
      </c>
      <c r="Z49" s="137">
        <v>0</v>
      </c>
      <c r="AA49" s="139">
        <f t="shared" ref="AA49:AA51" si="47">Z49/12</f>
        <v>0</v>
      </c>
      <c r="AC49" s="138" t="s">
        <v>193</v>
      </c>
      <c r="AD49" s="137">
        <v>0</v>
      </c>
      <c r="AE49" s="139">
        <f t="shared" ref="AE49:AE51" si="48">AD49/12</f>
        <v>0</v>
      </c>
      <c r="AF49" s="106"/>
      <c r="AG49" s="138" t="s">
        <v>193</v>
      </c>
      <c r="AH49" s="137">
        <v>0</v>
      </c>
      <c r="AI49" s="139">
        <f t="shared" si="43"/>
        <v>0</v>
      </c>
      <c r="AJ49" s="147"/>
      <c r="AK49" s="250" t="s">
        <v>193</v>
      </c>
      <c r="AL49" s="251">
        <f t="shared" si="44"/>
        <v>0</v>
      </c>
      <c r="AM49" s="251">
        <f t="shared" si="45"/>
        <v>0</v>
      </c>
    </row>
    <row r="50" spans="1:40" x14ac:dyDescent="0.35">
      <c r="A50" s="201" t="s">
        <v>284</v>
      </c>
      <c r="B50" s="196">
        <v>0</v>
      </c>
      <c r="C50" s="197">
        <f t="shared" si="10"/>
        <v>0</v>
      </c>
      <c r="D50" s="106"/>
      <c r="E50" s="201" t="s">
        <v>284</v>
      </c>
      <c r="F50" s="196">
        <v>0</v>
      </c>
      <c r="G50" s="197">
        <f t="shared" si="11"/>
        <v>0</v>
      </c>
      <c r="I50" s="201" t="s">
        <v>284</v>
      </c>
      <c r="J50" s="196">
        <v>0</v>
      </c>
      <c r="K50" s="197">
        <f t="shared" si="12"/>
        <v>0</v>
      </c>
      <c r="M50" s="201" t="s">
        <v>284</v>
      </c>
      <c r="N50" s="196">
        <v>0</v>
      </c>
      <c r="O50" s="197">
        <f t="shared" si="13"/>
        <v>0</v>
      </c>
      <c r="Q50" s="201" t="s">
        <v>284</v>
      </c>
      <c r="R50" s="196">
        <v>0</v>
      </c>
      <c r="S50" s="197">
        <f t="shared" si="14"/>
        <v>0</v>
      </c>
      <c r="U50" s="201" t="s">
        <v>284</v>
      </c>
      <c r="V50" s="196">
        <v>0</v>
      </c>
      <c r="W50" s="197">
        <f t="shared" si="46"/>
        <v>0</v>
      </c>
      <c r="Y50" s="201" t="s">
        <v>284</v>
      </c>
      <c r="Z50" s="196">
        <v>0</v>
      </c>
      <c r="AA50" s="197">
        <f t="shared" si="47"/>
        <v>0</v>
      </c>
      <c r="AC50" s="201" t="s">
        <v>284</v>
      </c>
      <c r="AD50" s="196">
        <v>0</v>
      </c>
      <c r="AE50" s="197">
        <f t="shared" si="48"/>
        <v>0</v>
      </c>
      <c r="AF50" s="113"/>
      <c r="AG50" s="201" t="s">
        <v>284</v>
      </c>
      <c r="AH50" s="196">
        <v>0</v>
      </c>
      <c r="AI50" s="139">
        <f t="shared" si="43"/>
        <v>0</v>
      </c>
      <c r="AJ50" s="147"/>
      <c r="AK50" s="252" t="s">
        <v>284</v>
      </c>
      <c r="AL50" s="253">
        <f t="shared" si="44"/>
        <v>0</v>
      </c>
      <c r="AM50" s="251">
        <f t="shared" si="45"/>
        <v>0</v>
      </c>
    </row>
    <row r="51" spans="1:40" ht="15" thickBot="1" x14ac:dyDescent="0.4">
      <c r="A51" s="145" t="s">
        <v>194</v>
      </c>
      <c r="B51" s="142">
        <f>B16+B17+B30+B31+B43</f>
        <v>0</v>
      </c>
      <c r="C51" s="142">
        <f t="shared" si="10"/>
        <v>0</v>
      </c>
      <c r="D51" s="105"/>
      <c r="E51" s="145" t="s">
        <v>194</v>
      </c>
      <c r="F51" s="142">
        <f>F16+F17+F30+F31+F43</f>
        <v>0</v>
      </c>
      <c r="G51" s="142">
        <f t="shared" si="11"/>
        <v>0</v>
      </c>
      <c r="I51" s="145" t="s">
        <v>194</v>
      </c>
      <c r="J51" s="142">
        <f>J16+J17+J30+J31+J43</f>
        <v>0</v>
      </c>
      <c r="K51" s="142">
        <f t="shared" si="12"/>
        <v>0</v>
      </c>
      <c r="M51" s="145" t="s">
        <v>194</v>
      </c>
      <c r="N51" s="142">
        <f>N16+N17+N30+N31+N43</f>
        <v>0</v>
      </c>
      <c r="O51" s="142">
        <f t="shared" si="13"/>
        <v>0</v>
      </c>
      <c r="Q51" s="145" t="s">
        <v>194</v>
      </c>
      <c r="R51" s="142">
        <f>R16+R17+R30+R31+R43</f>
        <v>0</v>
      </c>
      <c r="S51" s="142">
        <f t="shared" si="14"/>
        <v>0</v>
      </c>
      <c r="U51" s="145" t="s">
        <v>194</v>
      </c>
      <c r="V51" s="142">
        <f>V16+V17+V30+V31+V43</f>
        <v>0</v>
      </c>
      <c r="W51" s="142">
        <f t="shared" si="46"/>
        <v>0</v>
      </c>
      <c r="Y51" s="145" t="s">
        <v>194</v>
      </c>
      <c r="Z51" s="142">
        <f>Z16+Z17+Z30+Z31+Z43</f>
        <v>0</v>
      </c>
      <c r="AA51" s="142">
        <f t="shared" si="47"/>
        <v>0</v>
      </c>
      <c r="AC51" s="145" t="s">
        <v>194</v>
      </c>
      <c r="AD51" s="142">
        <f>AD16+AD17+AD30+AD31+AD43</f>
        <v>0</v>
      </c>
      <c r="AE51" s="142">
        <f t="shared" si="48"/>
        <v>0</v>
      </c>
      <c r="AF51" s="217"/>
      <c r="AG51" s="145" t="s">
        <v>194</v>
      </c>
      <c r="AH51" s="142">
        <f>AH16+AH17+AH30+AH31+AH43</f>
        <v>0</v>
      </c>
      <c r="AI51" s="202">
        <f>+AH51/12</f>
        <v>0</v>
      </c>
      <c r="AJ51" s="147"/>
      <c r="AK51" s="254" t="s">
        <v>194</v>
      </c>
      <c r="AL51" s="255">
        <f>AL16+AL17+AL30+AL31+AL43</f>
        <v>0</v>
      </c>
      <c r="AM51" s="218">
        <f>AL51/12</f>
        <v>0</v>
      </c>
    </row>
    <row r="52" spans="1:40" ht="15" thickTop="1" x14ac:dyDescent="0.35">
      <c r="A52" s="233" t="s">
        <v>282</v>
      </c>
      <c r="B52" s="137">
        <f>+B51*0.5</f>
        <v>0</v>
      </c>
      <c r="C52" s="139">
        <f>+B52/12</f>
        <v>0</v>
      </c>
      <c r="D52" s="108"/>
      <c r="E52" s="233" t="s">
        <v>282</v>
      </c>
      <c r="F52" s="137">
        <f>+F51*0.5</f>
        <v>0</v>
      </c>
      <c r="G52" s="139">
        <f>+F52/12</f>
        <v>0</v>
      </c>
      <c r="I52" s="233" t="s">
        <v>282</v>
      </c>
      <c r="J52" s="137">
        <f>+J51*0.5</f>
        <v>0</v>
      </c>
      <c r="K52" s="139">
        <f>+J52/12</f>
        <v>0</v>
      </c>
      <c r="M52" s="233" t="s">
        <v>282</v>
      </c>
      <c r="N52" s="137">
        <f>+N51*0.5</f>
        <v>0</v>
      </c>
      <c r="O52" s="139">
        <f>+N52/12</f>
        <v>0</v>
      </c>
      <c r="Q52" s="233" t="s">
        <v>282</v>
      </c>
      <c r="R52" s="137">
        <f>+R51*0.5</f>
        <v>0</v>
      </c>
      <c r="S52" s="139">
        <f>+R52/12</f>
        <v>0</v>
      </c>
      <c r="U52" s="233" t="s">
        <v>282</v>
      </c>
      <c r="V52" s="137">
        <f>+V51*0.5</f>
        <v>0</v>
      </c>
      <c r="W52" s="139">
        <f>+V52/12</f>
        <v>0</v>
      </c>
      <c r="Y52" s="233" t="s">
        <v>282</v>
      </c>
      <c r="Z52" s="137">
        <f>+Z51*0.5</f>
        <v>0</v>
      </c>
      <c r="AA52" s="139">
        <f>+Z52/12</f>
        <v>0</v>
      </c>
      <c r="AC52" s="233" t="s">
        <v>282</v>
      </c>
      <c r="AD52" s="137">
        <f>+AD51*0.5</f>
        <v>0</v>
      </c>
      <c r="AE52" s="139">
        <f>+AD52/12</f>
        <v>0</v>
      </c>
      <c r="AF52" s="106"/>
      <c r="AG52" s="233" t="s">
        <v>282</v>
      </c>
      <c r="AH52" s="137">
        <f>+AH51*0.5</f>
        <v>0</v>
      </c>
      <c r="AI52" s="139">
        <f>+AH52/12</f>
        <v>0</v>
      </c>
      <c r="AJ52" s="147"/>
      <c r="AK52" s="233" t="s">
        <v>282</v>
      </c>
      <c r="AL52" s="137">
        <f>+AL51*0.5</f>
        <v>0</v>
      </c>
      <c r="AM52" s="263">
        <f>+AL52/12</f>
        <v>0</v>
      </c>
      <c r="AN52" s="193" t="s">
        <v>347</v>
      </c>
    </row>
    <row r="53" spans="1:40" x14ac:dyDescent="0.35">
      <c r="A53" s="266" t="s">
        <v>281</v>
      </c>
      <c r="B53" s="197">
        <f>+(B51-B46-B49-B50-B16)*0.225</f>
        <v>0</v>
      </c>
      <c r="C53" s="197">
        <f>+B53/12</f>
        <v>0</v>
      </c>
      <c r="D53" s="108"/>
      <c r="E53" s="266" t="s">
        <v>281</v>
      </c>
      <c r="F53" s="197">
        <f>+(F51-F46-F49-F50-F16)*0.225</f>
        <v>0</v>
      </c>
      <c r="G53" s="197">
        <f>+F53/12</f>
        <v>0</v>
      </c>
      <c r="I53" s="266" t="s">
        <v>281</v>
      </c>
      <c r="J53" s="197">
        <f>+(J51-J46-J49-J50-J16)*0.225</f>
        <v>0</v>
      </c>
      <c r="K53" s="197">
        <f>+J53/12</f>
        <v>0</v>
      </c>
      <c r="M53" s="266" t="s">
        <v>281</v>
      </c>
      <c r="N53" s="197">
        <f>+(N51-N46-N49-N50-N16)*0.225</f>
        <v>0</v>
      </c>
      <c r="O53" s="197">
        <f>+N53/12</f>
        <v>0</v>
      </c>
      <c r="Q53" s="266" t="s">
        <v>281</v>
      </c>
      <c r="R53" s="197">
        <f>+(R51-R46-R49-R50-R16)*0.225</f>
        <v>0</v>
      </c>
      <c r="S53" s="197">
        <f>+R53/12</f>
        <v>0</v>
      </c>
      <c r="U53" s="266" t="s">
        <v>281</v>
      </c>
      <c r="V53" s="197">
        <f>+(V51-V46-V49-V50-V16)*0.225</f>
        <v>0</v>
      </c>
      <c r="W53" s="197">
        <f>+V53/12</f>
        <v>0</v>
      </c>
      <c r="Y53" s="266" t="s">
        <v>281</v>
      </c>
      <c r="Z53" s="197">
        <f>+(Z51-Z46-Z49-Z50-Z16)*0.225</f>
        <v>0</v>
      </c>
      <c r="AA53" s="197">
        <f>+Z53/12</f>
        <v>0</v>
      </c>
      <c r="AC53" s="266" t="s">
        <v>281</v>
      </c>
      <c r="AD53" s="197">
        <f>+(AD51-AD46-AD49-AD50-AD16)*0.225</f>
        <v>0</v>
      </c>
      <c r="AE53" s="197">
        <f>+AD53/12</f>
        <v>0</v>
      </c>
      <c r="AF53" s="113"/>
      <c r="AG53" s="266" t="s">
        <v>281</v>
      </c>
      <c r="AH53" s="197">
        <f>+(AH51-AH46-AH49-AH50-AH16)*0.225</f>
        <v>0</v>
      </c>
      <c r="AI53" s="197">
        <f>+AH53/12</f>
        <v>0</v>
      </c>
      <c r="AJ53" s="147"/>
      <c r="AK53" s="223" t="s">
        <v>281</v>
      </c>
      <c r="AL53" s="253">
        <f>+(AL51-AL46-AL49-AL50-AL16)*0.225</f>
        <v>0</v>
      </c>
      <c r="AM53" s="253">
        <f>+AL53/12</f>
        <v>0</v>
      </c>
    </row>
    <row r="54" spans="1:40" ht="15" thickBot="1" x14ac:dyDescent="0.4">
      <c r="A54" s="266"/>
      <c r="B54" s="202">
        <f>+B51+B52+B53</f>
        <v>0</v>
      </c>
      <c r="C54" s="202">
        <f>+C51+C52+C53</f>
        <v>0</v>
      </c>
      <c r="D54" s="108"/>
      <c r="E54" s="266"/>
      <c r="F54" s="202">
        <f>+F51+F52+F53</f>
        <v>0</v>
      </c>
      <c r="G54" s="202">
        <f>+G51+G52+G53</f>
        <v>0</v>
      </c>
      <c r="I54" s="266"/>
      <c r="J54" s="202">
        <f>+J51+J52+J53</f>
        <v>0</v>
      </c>
      <c r="K54" s="202">
        <f>+K51+K52+K53</f>
        <v>0</v>
      </c>
      <c r="M54" s="266"/>
      <c r="N54" s="202">
        <f>+N51+N52+N53</f>
        <v>0</v>
      </c>
      <c r="O54" s="202">
        <f>+O51+O52+O53</f>
        <v>0</v>
      </c>
      <c r="Q54" s="266"/>
      <c r="R54" s="202">
        <f>+R51+R52+R53</f>
        <v>0</v>
      </c>
      <c r="S54" s="202">
        <f>+S51+S52+S53</f>
        <v>0</v>
      </c>
      <c r="U54" s="266"/>
      <c r="V54" s="202">
        <f>+V51+V52+V53</f>
        <v>0</v>
      </c>
      <c r="W54" s="202">
        <f>+W51+W52+W53</f>
        <v>0</v>
      </c>
      <c r="Y54" s="266"/>
      <c r="Z54" s="202">
        <f>+Z51+Z52+Z53</f>
        <v>0</v>
      </c>
      <c r="AA54" s="202">
        <f>+AA51+AA52+AA53</f>
        <v>0</v>
      </c>
      <c r="AC54" s="266"/>
      <c r="AD54" s="202">
        <f>+AD51+AD52+AD53</f>
        <v>0</v>
      </c>
      <c r="AE54" s="202">
        <f>+AE51+AE52+AE53</f>
        <v>0</v>
      </c>
      <c r="AF54" s="217"/>
      <c r="AG54" s="266"/>
      <c r="AH54" s="202">
        <f>SUM(AH51:AH53)</f>
        <v>0</v>
      </c>
      <c r="AI54" s="202">
        <f>SUM(AI51:AI53)</f>
        <v>0</v>
      </c>
      <c r="AJ54" s="147"/>
      <c r="AK54" s="262"/>
      <c r="AL54" s="218">
        <f>+AL51+AL52+AL53</f>
        <v>0</v>
      </c>
      <c r="AM54" s="218">
        <f>+AM51+AM52+AM53</f>
        <v>0</v>
      </c>
    </row>
    <row r="55" spans="1:40" ht="15" thickTop="1" x14ac:dyDescent="0.35">
      <c r="A55" s="266" t="s">
        <v>310</v>
      </c>
      <c r="B55" s="264">
        <f>+B13</f>
        <v>0</v>
      </c>
      <c r="C55" s="264">
        <f>+C13</f>
        <v>0</v>
      </c>
      <c r="D55" s="108"/>
      <c r="E55" s="266" t="s">
        <v>310</v>
      </c>
      <c r="F55" s="264">
        <f>+F13</f>
        <v>0</v>
      </c>
      <c r="G55" s="264">
        <f>+G13</f>
        <v>0</v>
      </c>
      <c r="I55" s="266" t="s">
        <v>310</v>
      </c>
      <c r="J55" s="264">
        <f>+J13</f>
        <v>0</v>
      </c>
      <c r="K55" s="264">
        <f>+K13</f>
        <v>0</v>
      </c>
      <c r="M55" s="266" t="s">
        <v>310</v>
      </c>
      <c r="N55" s="264">
        <f>+N13</f>
        <v>0</v>
      </c>
      <c r="O55" s="264">
        <f>+O13</f>
        <v>0</v>
      </c>
      <c r="Q55" s="266" t="s">
        <v>310</v>
      </c>
      <c r="R55" s="264">
        <f>+R13</f>
        <v>0</v>
      </c>
      <c r="S55" s="264">
        <f>+S13</f>
        <v>0</v>
      </c>
      <c r="U55" s="266" t="s">
        <v>310</v>
      </c>
      <c r="V55" s="264">
        <f>+V13</f>
        <v>0</v>
      </c>
      <c r="W55" s="264">
        <f>+W13</f>
        <v>0</v>
      </c>
      <c r="Y55" s="266" t="s">
        <v>310</v>
      </c>
      <c r="Z55" s="264">
        <f>+Z13</f>
        <v>0</v>
      </c>
      <c r="AA55" s="264">
        <f>+AA13</f>
        <v>0</v>
      </c>
      <c r="AC55" s="266" t="s">
        <v>310</v>
      </c>
      <c r="AD55" s="264">
        <f>+AD13</f>
        <v>0</v>
      </c>
      <c r="AE55" s="264">
        <f>+AE13</f>
        <v>0</v>
      </c>
      <c r="AF55" s="217"/>
      <c r="AG55" s="266" t="s">
        <v>310</v>
      </c>
      <c r="AH55" s="264">
        <f>+AH13</f>
        <v>0</v>
      </c>
      <c r="AI55" s="264">
        <f>+AI13</f>
        <v>0</v>
      </c>
      <c r="AJ55" s="147"/>
      <c r="AK55" s="223" t="s">
        <v>310</v>
      </c>
      <c r="AL55" s="221">
        <f>+AL13</f>
        <v>0</v>
      </c>
      <c r="AM55" s="221">
        <f>+AM13</f>
        <v>0</v>
      </c>
    </row>
    <row r="56" spans="1:40" ht="15" thickBot="1" x14ac:dyDescent="0.4">
      <c r="A56" s="266" t="s">
        <v>239</v>
      </c>
      <c r="B56" s="265">
        <f>+B55-B54</f>
        <v>0</v>
      </c>
      <c r="C56" s="265">
        <f>+C55-C54</f>
        <v>0</v>
      </c>
      <c r="D56" s="108"/>
      <c r="E56" s="266" t="s">
        <v>239</v>
      </c>
      <c r="F56" s="265">
        <f>+F55-F54</f>
        <v>0</v>
      </c>
      <c r="G56" s="265">
        <f>+G55-G54</f>
        <v>0</v>
      </c>
      <c r="I56" s="266" t="s">
        <v>239</v>
      </c>
      <c r="J56" s="265">
        <f>+J55-J54</f>
        <v>0</v>
      </c>
      <c r="K56" s="265">
        <f>+K55-K54</f>
        <v>0</v>
      </c>
      <c r="M56" s="266" t="s">
        <v>239</v>
      </c>
      <c r="N56" s="265">
        <f>+N55-N54</f>
        <v>0</v>
      </c>
      <c r="O56" s="265">
        <f>+O55-O54</f>
        <v>0</v>
      </c>
      <c r="Q56" s="266" t="s">
        <v>239</v>
      </c>
      <c r="R56" s="265">
        <f>+R55-R54</f>
        <v>0</v>
      </c>
      <c r="S56" s="265">
        <f>+S55-S54</f>
        <v>0</v>
      </c>
      <c r="U56" s="266" t="s">
        <v>239</v>
      </c>
      <c r="V56" s="265">
        <f>+V55-V54</f>
        <v>0</v>
      </c>
      <c r="W56" s="265">
        <f>+W55-W54</f>
        <v>0</v>
      </c>
      <c r="Y56" s="266" t="s">
        <v>239</v>
      </c>
      <c r="Z56" s="265">
        <f>+Z55-Z54</f>
        <v>0</v>
      </c>
      <c r="AA56" s="265">
        <f>+AA55-AA54</f>
        <v>0</v>
      </c>
      <c r="AC56" s="266" t="s">
        <v>239</v>
      </c>
      <c r="AD56" s="265">
        <f>+AD55-AD54</f>
        <v>0</v>
      </c>
      <c r="AE56" s="265">
        <f>+AE55-AE54</f>
        <v>0</v>
      </c>
      <c r="AF56" s="217"/>
      <c r="AG56" s="266" t="s">
        <v>239</v>
      </c>
      <c r="AH56" s="265">
        <f>+AH55-AH54</f>
        <v>0</v>
      </c>
      <c r="AI56" s="265">
        <f>+AI55-AI54</f>
        <v>0</v>
      </c>
      <c r="AJ56" s="147"/>
      <c r="AK56" s="223" t="s">
        <v>239</v>
      </c>
      <c r="AL56" s="222">
        <f>+AL55-AL54</f>
        <v>0</v>
      </c>
      <c r="AM56" s="222">
        <f>+AM55-AM54</f>
        <v>0</v>
      </c>
    </row>
    <row r="57" spans="1:40" ht="15" thickTop="1" x14ac:dyDescent="0.35">
      <c r="A57" s="109"/>
      <c r="B57" s="108"/>
      <c r="C57" s="108"/>
      <c r="D57" s="108"/>
      <c r="E57" s="109"/>
      <c r="F57" s="108"/>
      <c r="G57" s="108"/>
      <c r="I57" s="109"/>
      <c r="J57" s="108"/>
      <c r="K57" s="108"/>
      <c r="M57" s="109"/>
      <c r="N57" s="108"/>
      <c r="O57" s="108"/>
      <c r="Q57" s="109"/>
      <c r="R57" s="108"/>
      <c r="S57" s="108"/>
      <c r="U57" s="109"/>
      <c r="V57" s="108"/>
      <c r="W57" s="108"/>
      <c r="Y57" s="109"/>
      <c r="Z57" s="108"/>
      <c r="AA57" s="108"/>
      <c r="AC57" s="109"/>
      <c r="AD57" s="108"/>
      <c r="AE57" s="108"/>
      <c r="AF57" s="108"/>
      <c r="AG57" s="109"/>
      <c r="AH57" s="108"/>
      <c r="AI57" s="108"/>
      <c r="AJ57" s="147"/>
    </row>
    <row r="58" spans="1:40" x14ac:dyDescent="0.35">
      <c r="A58" s="233" t="s">
        <v>341</v>
      </c>
      <c r="B58" s="123">
        <v>1</v>
      </c>
      <c r="C58" s="108"/>
      <c r="D58" s="108"/>
      <c r="E58" s="233" t="s">
        <v>341</v>
      </c>
      <c r="F58" s="123">
        <v>1</v>
      </c>
      <c r="G58" s="108"/>
      <c r="I58" s="233" t="s">
        <v>341</v>
      </c>
      <c r="J58" s="123">
        <v>1</v>
      </c>
      <c r="K58" s="108"/>
      <c r="M58" s="233" t="s">
        <v>341</v>
      </c>
      <c r="N58" s="123">
        <v>1</v>
      </c>
      <c r="O58" s="108"/>
      <c r="Q58" s="233" t="s">
        <v>341</v>
      </c>
      <c r="R58" s="123">
        <v>1</v>
      </c>
      <c r="S58" s="108"/>
      <c r="U58" s="233" t="s">
        <v>341</v>
      </c>
      <c r="V58" s="123">
        <v>1</v>
      </c>
      <c r="W58" s="108"/>
      <c r="Y58" s="233" t="s">
        <v>341</v>
      </c>
      <c r="Z58" s="123">
        <v>1</v>
      </c>
      <c r="AA58" s="108"/>
      <c r="AC58" s="233" t="s">
        <v>341</v>
      </c>
      <c r="AD58" s="123">
        <v>1</v>
      </c>
      <c r="AE58" s="108"/>
      <c r="AF58" s="108"/>
      <c r="AG58" s="233" t="s">
        <v>341</v>
      </c>
      <c r="AH58" s="123">
        <v>1</v>
      </c>
      <c r="AI58" s="108"/>
      <c r="AJ58" s="147"/>
      <c r="AK58" s="107"/>
      <c r="AL58" s="231"/>
    </row>
    <row r="59" spans="1:40" x14ac:dyDescent="0.35">
      <c r="A59" s="266" t="s">
        <v>345</v>
      </c>
      <c r="B59" s="124">
        <f>C54/B58</f>
        <v>0</v>
      </c>
      <c r="C59" s="136"/>
      <c r="D59" s="108"/>
      <c r="E59" s="266" t="s">
        <v>345</v>
      </c>
      <c r="F59" s="124">
        <f>G54/F58</f>
        <v>0</v>
      </c>
      <c r="G59" s="136"/>
      <c r="H59" s="110"/>
      <c r="I59" s="266" t="s">
        <v>345</v>
      </c>
      <c r="J59" s="124">
        <f>K54/J58</f>
        <v>0</v>
      </c>
      <c r="K59" s="136"/>
      <c r="M59" s="266" t="s">
        <v>345</v>
      </c>
      <c r="N59" s="124">
        <f>O54/N58</f>
        <v>0</v>
      </c>
      <c r="O59" s="136"/>
      <c r="Q59" s="266" t="s">
        <v>345</v>
      </c>
      <c r="R59" s="124">
        <f>S54/R58</f>
        <v>0</v>
      </c>
      <c r="S59" s="136"/>
      <c r="U59" s="266" t="s">
        <v>345</v>
      </c>
      <c r="V59" s="124">
        <f>W54/V58</f>
        <v>0</v>
      </c>
      <c r="W59" s="136"/>
      <c r="Y59" s="266" t="s">
        <v>345</v>
      </c>
      <c r="Z59" s="124">
        <f>AA54/Z58</f>
        <v>0</v>
      </c>
      <c r="AA59" s="136"/>
      <c r="AC59" s="266" t="s">
        <v>345</v>
      </c>
      <c r="AD59" s="124">
        <f>AE54/AD58</f>
        <v>0</v>
      </c>
      <c r="AE59" s="136"/>
      <c r="AF59" s="136"/>
      <c r="AG59" s="266" t="s">
        <v>345</v>
      </c>
      <c r="AH59" s="124">
        <f>AI54/AH58</f>
        <v>0</v>
      </c>
      <c r="AI59" s="136"/>
      <c r="AJ59" s="147"/>
      <c r="AK59" s="107"/>
    </row>
    <row r="60" spans="1:40" x14ac:dyDescent="0.35">
      <c r="A60" s="233" t="s">
        <v>283</v>
      </c>
      <c r="B60" s="234">
        <f>+B59*0.05</f>
        <v>0</v>
      </c>
      <c r="C60" s="136"/>
      <c r="D60" s="108"/>
      <c r="E60" s="233" t="s">
        <v>283</v>
      </c>
      <c r="F60" s="234">
        <f>+F59*0.05</f>
        <v>0</v>
      </c>
      <c r="G60" s="136"/>
      <c r="H60" s="110"/>
      <c r="I60" s="233" t="s">
        <v>283</v>
      </c>
      <c r="J60" s="234">
        <f>+J59*0.05</f>
        <v>0</v>
      </c>
      <c r="K60" s="136"/>
      <c r="M60" s="233" t="s">
        <v>283</v>
      </c>
      <c r="N60" s="234">
        <f>+N59*0.05</f>
        <v>0</v>
      </c>
      <c r="O60" s="136"/>
      <c r="Q60" s="233" t="s">
        <v>283</v>
      </c>
      <c r="R60" s="234">
        <f>+R59*0.05</f>
        <v>0</v>
      </c>
      <c r="S60" s="136"/>
      <c r="U60" s="233" t="s">
        <v>283</v>
      </c>
      <c r="V60" s="234">
        <f>+V59*0.05</f>
        <v>0</v>
      </c>
      <c r="W60" s="136"/>
      <c r="Y60" s="233" t="s">
        <v>283</v>
      </c>
      <c r="Z60" s="234">
        <f>+Z59*0.05</f>
        <v>0</v>
      </c>
      <c r="AA60" s="136"/>
      <c r="AC60" s="233" t="s">
        <v>283</v>
      </c>
      <c r="AD60" s="234">
        <f>+AD59*0.05</f>
        <v>0</v>
      </c>
      <c r="AE60" s="136"/>
      <c r="AF60" s="136"/>
      <c r="AG60" s="233" t="s">
        <v>283</v>
      </c>
      <c r="AH60" s="234">
        <f>+AH59*0.05</f>
        <v>0</v>
      </c>
      <c r="AI60" s="136"/>
      <c r="AJ60" s="147"/>
      <c r="AK60" s="193" t="s">
        <v>348</v>
      </c>
      <c r="AL60" s="230"/>
      <c r="AM60" s="229"/>
    </row>
    <row r="61" spans="1:40" x14ac:dyDescent="0.35">
      <c r="A61" s="266" t="s">
        <v>346</v>
      </c>
      <c r="B61" s="124">
        <f>SUM(B59:B60)</f>
        <v>0</v>
      </c>
      <c r="C61" s="136"/>
      <c r="D61" s="108"/>
      <c r="E61" s="266" t="s">
        <v>346</v>
      </c>
      <c r="F61" s="124">
        <f>SUM(F59:F60)</f>
        <v>0</v>
      </c>
      <c r="G61" s="136"/>
      <c r="H61" s="110"/>
      <c r="I61" s="266" t="s">
        <v>346</v>
      </c>
      <c r="J61" s="124">
        <f>SUM(J59:J60)</f>
        <v>0</v>
      </c>
      <c r="K61" s="136"/>
      <c r="M61" s="266" t="s">
        <v>346</v>
      </c>
      <c r="N61" s="124">
        <f>SUM(N59:N60)</f>
        <v>0</v>
      </c>
      <c r="O61" s="136"/>
      <c r="Q61" s="266" t="s">
        <v>346</v>
      </c>
      <c r="R61" s="124">
        <f>SUM(R59:R60)</f>
        <v>0</v>
      </c>
      <c r="S61" s="136"/>
      <c r="U61" s="266" t="s">
        <v>346</v>
      </c>
      <c r="V61" s="124">
        <f>SUM(V59:V60)</f>
        <v>0</v>
      </c>
      <c r="W61" s="136"/>
      <c r="Y61" s="266" t="s">
        <v>346</v>
      </c>
      <c r="Z61" s="124">
        <f>SUM(Z59:Z60)</f>
        <v>0</v>
      </c>
      <c r="AA61" s="136"/>
      <c r="AC61" s="266" t="s">
        <v>346</v>
      </c>
      <c r="AD61" s="124">
        <f>SUM(AD59:AD60)</f>
        <v>0</v>
      </c>
      <c r="AE61" s="136"/>
      <c r="AF61" s="136"/>
      <c r="AG61" s="266" t="s">
        <v>346</v>
      </c>
      <c r="AH61" s="124">
        <f>SUM(AH59:AH60)</f>
        <v>0</v>
      </c>
      <c r="AI61" s="136"/>
      <c r="AJ61" s="147"/>
      <c r="AK61" s="107"/>
      <c r="AL61" s="230"/>
    </row>
    <row r="62" spans="1:40" x14ac:dyDescent="0.35">
      <c r="A62" s="235" t="s">
        <v>195</v>
      </c>
      <c r="B62" s="205">
        <v>12</v>
      </c>
      <c r="C62" s="108"/>
      <c r="D62" s="108"/>
      <c r="E62" s="235" t="s">
        <v>195</v>
      </c>
      <c r="F62" s="205">
        <v>12</v>
      </c>
      <c r="G62" s="108"/>
      <c r="I62" s="235" t="s">
        <v>195</v>
      </c>
      <c r="J62" s="205">
        <v>12</v>
      </c>
      <c r="K62" s="108"/>
      <c r="M62" s="235" t="s">
        <v>195</v>
      </c>
      <c r="N62" s="205">
        <v>12</v>
      </c>
      <c r="O62" s="108"/>
      <c r="Q62" s="235" t="s">
        <v>195</v>
      </c>
      <c r="R62" s="205">
        <v>12</v>
      </c>
      <c r="S62" s="108"/>
      <c r="U62" s="235" t="s">
        <v>195</v>
      </c>
      <c r="V62" s="205">
        <v>12</v>
      </c>
      <c r="W62" s="108"/>
      <c r="Y62" s="235" t="s">
        <v>195</v>
      </c>
      <c r="Z62" s="205">
        <v>12</v>
      </c>
      <c r="AA62" s="108"/>
      <c r="AC62" s="235" t="s">
        <v>195</v>
      </c>
      <c r="AD62" s="205">
        <v>12</v>
      </c>
      <c r="AE62" s="108"/>
      <c r="AF62" s="108"/>
      <c r="AG62" s="235" t="s">
        <v>195</v>
      </c>
      <c r="AH62" s="205">
        <v>12</v>
      </c>
      <c r="AI62" s="108"/>
      <c r="AJ62" s="147"/>
      <c r="AK62" s="109"/>
    </row>
    <row r="63" spans="1:40" x14ac:dyDescent="0.35">
      <c r="J63" s="115"/>
      <c r="AJ63" s="147"/>
    </row>
    <row r="64" spans="1:40" ht="43.5" x14ac:dyDescent="0.35">
      <c r="A64" s="122" t="s">
        <v>213</v>
      </c>
      <c r="B64" s="135" t="s">
        <v>340</v>
      </c>
      <c r="E64" s="122" t="s">
        <v>213</v>
      </c>
      <c r="F64" s="135" t="s">
        <v>340</v>
      </c>
      <c r="I64" s="122" t="s">
        <v>213</v>
      </c>
      <c r="J64" s="135" t="s">
        <v>340</v>
      </c>
      <c r="M64" s="122" t="s">
        <v>213</v>
      </c>
      <c r="N64" s="135" t="s">
        <v>340</v>
      </c>
      <c r="Q64" s="122" t="s">
        <v>213</v>
      </c>
      <c r="R64" s="135" t="s">
        <v>340</v>
      </c>
      <c r="U64" s="122" t="s">
        <v>213</v>
      </c>
      <c r="V64" s="135" t="s">
        <v>340</v>
      </c>
      <c r="Y64" s="122" t="s">
        <v>213</v>
      </c>
      <c r="Z64" s="135" t="s">
        <v>340</v>
      </c>
      <c r="AC64" s="122" t="s">
        <v>213</v>
      </c>
      <c r="AD64" s="135" t="s">
        <v>340</v>
      </c>
      <c r="AG64" s="122" t="s">
        <v>213</v>
      </c>
      <c r="AH64" s="135" t="s">
        <v>340</v>
      </c>
      <c r="AJ64" s="147"/>
      <c r="AK64" s="122"/>
    </row>
    <row r="66" spans="1:1" x14ac:dyDescent="0.35">
      <c r="A66" s="125" t="s">
        <v>203</v>
      </c>
    </row>
  </sheetData>
  <mergeCells count="13">
    <mergeCell ref="A1:K3"/>
    <mergeCell ref="M1:W3"/>
    <mergeCell ref="Y1:AM3"/>
    <mergeCell ref="U5:W6"/>
    <mergeCell ref="Y5:AA6"/>
    <mergeCell ref="AC5:AE6"/>
    <mergeCell ref="AK5:AM6"/>
    <mergeCell ref="A5:C6"/>
    <mergeCell ref="E5:G6"/>
    <mergeCell ref="I5:K6"/>
    <mergeCell ref="M5:O6"/>
    <mergeCell ref="Q5:S6"/>
    <mergeCell ref="AG5:AI6"/>
  </mergeCells>
  <pageMargins left="0.7" right="0.7" top="0.75" bottom="0.75" header="0.3" footer="0.3"/>
  <pageSetup paperSize="5" scale="83" fitToWidth="0" orientation="landscape" r:id="rId1"/>
  <colBreaks count="1" manualBreakCount="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D212F-6013-4300-9D59-EE30E3CB64D7}">
  <dimension ref="A1:I34"/>
  <sheetViews>
    <sheetView workbookViewId="0"/>
  </sheetViews>
  <sheetFormatPr defaultRowHeight="12.5" x14ac:dyDescent="0.25"/>
  <cols>
    <col min="1" max="1" width="31.36328125" customWidth="1"/>
    <col min="2" max="2" width="2.81640625" customWidth="1"/>
    <col min="6" max="6" width="31.36328125" customWidth="1"/>
    <col min="7" max="7" width="2.81640625" customWidth="1"/>
  </cols>
  <sheetData>
    <row r="1" spans="1:9" ht="13" x14ac:dyDescent="0.3">
      <c r="A1" s="232" t="s">
        <v>285</v>
      </c>
      <c r="F1" s="232"/>
    </row>
    <row r="3" spans="1:9" x14ac:dyDescent="0.25">
      <c r="A3" s="2" t="s">
        <v>287</v>
      </c>
      <c r="B3" s="2"/>
      <c r="C3" s="35">
        <v>28</v>
      </c>
      <c r="D3">
        <v>0.28000000000000003</v>
      </c>
      <c r="F3" s="2"/>
      <c r="G3" s="2"/>
      <c r="H3" s="245"/>
    </row>
    <row r="4" spans="1:9" x14ac:dyDescent="0.25">
      <c r="A4" s="2"/>
      <c r="B4" s="2"/>
      <c r="C4" s="35"/>
      <c r="F4" s="2"/>
      <c r="G4" s="2"/>
      <c r="H4" s="245"/>
    </row>
    <row r="5" spans="1:9" x14ac:dyDescent="0.25">
      <c r="A5" s="2" t="s">
        <v>286</v>
      </c>
      <c r="B5" s="2"/>
      <c r="C5" s="35">
        <v>28</v>
      </c>
      <c r="D5">
        <v>0.28000000000000003</v>
      </c>
      <c r="F5" s="2"/>
      <c r="G5" s="2"/>
      <c r="H5" s="245"/>
    </row>
    <row r="6" spans="1:9" x14ac:dyDescent="0.25">
      <c r="A6" s="2"/>
      <c r="B6" s="2"/>
      <c r="C6" s="2"/>
      <c r="F6" s="2"/>
      <c r="G6" s="2"/>
      <c r="H6" s="245"/>
    </row>
    <row r="7" spans="1:9" x14ac:dyDescent="0.25">
      <c r="A7" s="2" t="s">
        <v>288</v>
      </c>
      <c r="B7" s="2"/>
      <c r="C7" s="35">
        <v>0</v>
      </c>
      <c r="D7">
        <v>0</v>
      </c>
      <c r="F7" s="2"/>
      <c r="G7" s="2"/>
      <c r="H7" s="245"/>
      <c r="I7" s="247"/>
    </row>
    <row r="8" spans="1:9" x14ac:dyDescent="0.25">
      <c r="A8" s="2"/>
      <c r="B8" s="2"/>
      <c r="C8" s="35"/>
      <c r="F8" s="2"/>
      <c r="G8" s="2"/>
      <c r="H8" s="245"/>
    </row>
    <row r="9" spans="1:9" x14ac:dyDescent="0.25">
      <c r="A9" s="2" t="s">
        <v>289</v>
      </c>
      <c r="B9" s="2"/>
      <c r="C9" s="35">
        <v>0</v>
      </c>
      <c r="D9">
        <v>0</v>
      </c>
      <c r="F9" s="2"/>
      <c r="G9" s="2"/>
      <c r="H9" s="245"/>
      <c r="I9" s="247"/>
    </row>
    <row r="10" spans="1:9" x14ac:dyDescent="0.25">
      <c r="A10" s="2"/>
      <c r="B10" s="2"/>
      <c r="C10" s="2"/>
      <c r="F10" s="2"/>
      <c r="G10" s="2"/>
      <c r="H10" s="245"/>
    </row>
    <row r="11" spans="1:9" x14ac:dyDescent="0.25">
      <c r="A11" s="2" t="s">
        <v>290</v>
      </c>
      <c r="B11" s="2"/>
      <c r="C11" s="35">
        <v>7.5</v>
      </c>
      <c r="D11">
        <v>7.4999999999999997E-2</v>
      </c>
      <c r="F11" s="2"/>
      <c r="G11" s="2"/>
      <c r="H11" s="245"/>
    </row>
    <row r="12" spans="1:9" x14ac:dyDescent="0.25">
      <c r="A12" s="2"/>
      <c r="B12" s="2"/>
      <c r="C12" s="2"/>
      <c r="F12" s="2"/>
      <c r="G12" s="2"/>
      <c r="H12" s="245"/>
    </row>
    <row r="13" spans="1:9" x14ac:dyDescent="0.25">
      <c r="A13" s="2" t="s">
        <v>291</v>
      </c>
      <c r="B13" s="2"/>
      <c r="C13" s="35">
        <v>7.5</v>
      </c>
      <c r="D13">
        <v>7.4999999999999997E-2</v>
      </c>
      <c r="F13" s="2"/>
      <c r="G13" s="2"/>
      <c r="H13" s="245"/>
    </row>
    <row r="14" spans="1:9" x14ac:dyDescent="0.25">
      <c r="A14" s="2"/>
      <c r="B14" s="2"/>
      <c r="C14" s="35"/>
      <c r="F14" s="2"/>
      <c r="G14" s="2"/>
      <c r="H14" s="245"/>
    </row>
    <row r="15" spans="1:9" x14ac:dyDescent="0.25">
      <c r="A15" s="2" t="s">
        <v>292</v>
      </c>
      <c r="B15" s="2"/>
      <c r="C15" s="35">
        <v>7.5</v>
      </c>
      <c r="D15">
        <v>7.4999999999999997E-2</v>
      </c>
      <c r="F15" s="2"/>
      <c r="G15" s="2"/>
      <c r="H15" s="245"/>
    </row>
    <row r="16" spans="1:9" x14ac:dyDescent="0.25">
      <c r="A16" s="2"/>
      <c r="B16" s="2"/>
      <c r="C16" s="35"/>
      <c r="F16" s="2"/>
      <c r="G16" s="2"/>
      <c r="H16" s="245"/>
    </row>
    <row r="17" spans="1:9" x14ac:dyDescent="0.25">
      <c r="A17" s="2" t="s">
        <v>293</v>
      </c>
      <c r="B17" s="2"/>
      <c r="C17" s="35">
        <v>50.5</v>
      </c>
      <c r="D17">
        <v>0.505</v>
      </c>
      <c r="F17" s="2"/>
      <c r="G17" s="2"/>
      <c r="H17" s="245"/>
    </row>
    <row r="18" spans="1:9" x14ac:dyDescent="0.25">
      <c r="A18" s="2"/>
      <c r="B18" s="2"/>
      <c r="C18" s="35"/>
      <c r="F18" s="2"/>
      <c r="G18" s="2"/>
      <c r="H18" s="245"/>
    </row>
    <row r="19" spans="1:9" x14ac:dyDescent="0.25">
      <c r="A19" s="2" t="s">
        <v>294</v>
      </c>
      <c r="B19" s="2"/>
      <c r="C19" s="35">
        <v>13.8</v>
      </c>
      <c r="D19">
        <v>0.13800000000000001</v>
      </c>
      <c r="F19" s="2"/>
      <c r="G19" s="2"/>
      <c r="H19" s="245"/>
    </row>
    <row r="20" spans="1:9" x14ac:dyDescent="0.25">
      <c r="A20" s="2"/>
      <c r="B20" s="2"/>
      <c r="C20" s="35"/>
      <c r="F20" s="2"/>
      <c r="G20" s="2"/>
      <c r="H20" s="245"/>
    </row>
    <row r="21" spans="1:9" x14ac:dyDescent="0.25">
      <c r="A21" s="2" t="s">
        <v>295</v>
      </c>
      <c r="B21" s="2"/>
      <c r="C21" s="35">
        <v>13.8</v>
      </c>
      <c r="D21">
        <v>0.13800000000000001</v>
      </c>
      <c r="F21" s="2"/>
      <c r="G21" s="2"/>
      <c r="H21" s="245"/>
    </row>
    <row r="22" spans="1:9" x14ac:dyDescent="0.25">
      <c r="A22" s="2"/>
      <c r="B22" s="2"/>
      <c r="C22" s="35"/>
      <c r="F22" s="2"/>
      <c r="G22" s="2"/>
      <c r="H22" s="245"/>
    </row>
    <row r="23" spans="1:9" x14ac:dyDescent="0.25">
      <c r="A23" s="2" t="s">
        <v>296</v>
      </c>
      <c r="B23" s="2"/>
      <c r="C23" s="35">
        <v>13.8</v>
      </c>
      <c r="D23">
        <v>0.13800000000000001</v>
      </c>
      <c r="F23" s="2"/>
      <c r="G23" s="2"/>
      <c r="H23" s="245"/>
    </row>
    <row r="24" spans="1:9" x14ac:dyDescent="0.25">
      <c r="A24" s="2"/>
      <c r="B24" s="2"/>
      <c r="C24" s="35"/>
      <c r="F24" s="2"/>
      <c r="G24" s="2"/>
      <c r="H24" s="245"/>
    </row>
    <row r="25" spans="1:9" x14ac:dyDescent="0.25">
      <c r="A25" s="2" t="s">
        <v>297</v>
      </c>
      <c r="B25" s="2"/>
      <c r="C25" s="35">
        <v>13.8</v>
      </c>
      <c r="D25">
        <v>0.13800000000000001</v>
      </c>
      <c r="F25" s="2"/>
      <c r="G25" s="2"/>
      <c r="H25" s="245"/>
    </row>
    <row r="26" spans="1:9" x14ac:dyDescent="0.25">
      <c r="A26" s="2"/>
      <c r="B26" s="2"/>
      <c r="C26" s="2"/>
      <c r="F26" s="2"/>
      <c r="G26" s="2"/>
      <c r="H26" s="245"/>
    </row>
    <row r="27" spans="1:9" x14ac:dyDescent="0.25">
      <c r="A27" s="2" t="s">
        <v>298</v>
      </c>
      <c r="B27" s="2"/>
      <c r="C27" s="35">
        <v>1.2</v>
      </c>
      <c r="D27">
        <v>1.2E-2</v>
      </c>
      <c r="F27" s="2"/>
      <c r="G27" s="2"/>
      <c r="H27" s="245"/>
    </row>
    <row r="28" spans="1:9" x14ac:dyDescent="0.25">
      <c r="A28" s="2"/>
      <c r="B28" s="2"/>
      <c r="C28" s="2"/>
      <c r="F28" s="2"/>
      <c r="G28" s="2"/>
      <c r="H28" s="245"/>
    </row>
    <row r="29" spans="1:9" x14ac:dyDescent="0.25">
      <c r="A29" s="2" t="s">
        <v>299</v>
      </c>
      <c r="B29" s="2"/>
      <c r="C29" s="35">
        <v>0</v>
      </c>
      <c r="D29">
        <v>0</v>
      </c>
      <c r="F29" s="2"/>
      <c r="G29" s="2"/>
      <c r="H29" s="245"/>
      <c r="I29" s="247"/>
    </row>
    <row r="30" spans="1:9" x14ac:dyDescent="0.25">
      <c r="A30" s="2"/>
      <c r="B30" s="2"/>
      <c r="C30" s="2"/>
      <c r="F30" s="2"/>
      <c r="G30" s="2"/>
      <c r="H30" s="245"/>
    </row>
    <row r="31" spans="1:9" x14ac:dyDescent="0.25">
      <c r="A31" s="2" t="s">
        <v>300</v>
      </c>
      <c r="B31" s="2"/>
      <c r="C31" s="35">
        <v>0</v>
      </c>
      <c r="D31">
        <v>0</v>
      </c>
      <c r="F31" s="2"/>
      <c r="G31" s="2"/>
      <c r="H31" s="245"/>
      <c r="I31" s="247"/>
    </row>
    <row r="32" spans="1:9" x14ac:dyDescent="0.25">
      <c r="A32" s="2"/>
      <c r="B32" s="2"/>
      <c r="C32" s="35"/>
      <c r="F32" s="2"/>
      <c r="G32" s="2"/>
      <c r="H32" s="245"/>
    </row>
    <row r="33" spans="1:8" x14ac:dyDescent="0.25">
      <c r="A33" s="2" t="s">
        <v>301</v>
      </c>
      <c r="B33" s="2"/>
      <c r="C33" s="35">
        <v>31.6</v>
      </c>
      <c r="D33">
        <v>0.316</v>
      </c>
      <c r="F33" s="2"/>
      <c r="G33" s="2"/>
      <c r="H33" s="245"/>
    </row>
    <row r="34" spans="1:8" x14ac:dyDescent="0.25">
      <c r="H34" s="24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B9C4B-E53A-4BB9-B4A4-3D10921889F6}">
  <dimension ref="A1:AE47"/>
  <sheetViews>
    <sheetView showGridLines="0" workbookViewId="0"/>
  </sheetViews>
  <sheetFormatPr defaultRowHeight="12.5" x14ac:dyDescent="0.25"/>
  <cols>
    <col min="1" max="1" width="33.36328125" customWidth="1"/>
    <col min="2" max="2" width="2" customWidth="1"/>
    <col min="3" max="3" width="10.453125" bestFit="1" customWidth="1"/>
    <col min="4" max="4" width="9.54296875" bestFit="1" customWidth="1"/>
    <col min="5" max="5" width="9.54296875" customWidth="1"/>
    <col min="6" max="6" width="9.36328125" customWidth="1"/>
    <col min="7" max="7" width="10" customWidth="1"/>
    <col min="8" max="8" width="9.36328125" customWidth="1"/>
    <col min="9" max="9" width="10" customWidth="1"/>
    <col min="10" max="10" width="9.36328125" customWidth="1"/>
    <col min="11" max="11" width="9" customWidth="1"/>
    <col min="12" max="12" width="9.26953125" customWidth="1"/>
    <col min="13" max="13" width="10.1796875" customWidth="1"/>
    <col min="14" max="14" width="9.1796875" customWidth="1"/>
  </cols>
  <sheetData>
    <row r="1" spans="1:31" ht="15.5" x14ac:dyDescent="0.35">
      <c r="A1" s="269" t="s">
        <v>238</v>
      </c>
      <c r="B1" s="270"/>
      <c r="C1" s="270"/>
      <c r="D1" s="270"/>
      <c r="E1" s="271" t="s">
        <v>327</v>
      </c>
      <c r="F1" s="272"/>
      <c r="G1" s="272"/>
      <c r="I1" s="134" t="s">
        <v>326</v>
      </c>
    </row>
    <row r="2" spans="1:31" ht="16" thickBot="1" x14ac:dyDescent="0.4">
      <c r="A2" s="119"/>
    </row>
    <row r="3" spans="1:31" ht="13" thickBot="1" x14ac:dyDescent="0.3">
      <c r="F3" s="323" t="s">
        <v>232</v>
      </c>
      <c r="G3" s="324"/>
      <c r="H3" s="324"/>
      <c r="I3" s="324"/>
      <c r="J3" s="324"/>
      <c r="K3" s="324"/>
      <c r="L3" s="324"/>
      <c r="M3" s="324"/>
      <c r="N3" s="325"/>
    </row>
    <row r="4" spans="1:31" ht="70.5" thickBot="1" x14ac:dyDescent="0.35">
      <c r="A4" s="273" t="s">
        <v>209</v>
      </c>
      <c r="B4" s="274"/>
      <c r="C4" s="275" t="s">
        <v>206</v>
      </c>
      <c r="D4" s="275" t="s">
        <v>204</v>
      </c>
      <c r="E4" s="275" t="s">
        <v>220</v>
      </c>
      <c r="F4" s="279" t="s">
        <v>328</v>
      </c>
      <c r="G4" s="279" t="s">
        <v>329</v>
      </c>
      <c r="H4" s="279" t="s">
        <v>330</v>
      </c>
      <c r="I4" s="279" t="s">
        <v>331</v>
      </c>
      <c r="J4" s="279" t="s">
        <v>332</v>
      </c>
      <c r="K4" s="279" t="s">
        <v>333</v>
      </c>
      <c r="L4" s="279" t="s">
        <v>334</v>
      </c>
      <c r="M4" s="280" t="s">
        <v>335</v>
      </c>
      <c r="N4" s="280" t="s">
        <v>336</v>
      </c>
    </row>
    <row r="5" spans="1:31" ht="43.5" x14ac:dyDescent="0.35">
      <c r="A5" s="276" t="s">
        <v>213</v>
      </c>
      <c r="B5" s="277"/>
      <c r="C5" s="278"/>
      <c r="D5" s="278"/>
      <c r="E5" s="277"/>
      <c r="F5" s="281" t="s">
        <v>237</v>
      </c>
      <c r="G5" s="281" t="s">
        <v>237</v>
      </c>
      <c r="H5" s="281" t="s">
        <v>237</v>
      </c>
      <c r="I5" s="281" t="s">
        <v>237</v>
      </c>
      <c r="J5" s="281" t="s">
        <v>237</v>
      </c>
      <c r="K5" s="281" t="s">
        <v>237</v>
      </c>
      <c r="L5" s="281" t="s">
        <v>237</v>
      </c>
      <c r="M5" s="281" t="s">
        <v>237</v>
      </c>
      <c r="N5" s="281" t="s">
        <v>237</v>
      </c>
      <c r="O5" s="111"/>
      <c r="P5" s="236" t="s">
        <v>311</v>
      </c>
      <c r="Q5" s="193"/>
      <c r="R5" s="237" t="s">
        <v>312</v>
      </c>
      <c r="S5" s="111"/>
      <c r="T5" s="111"/>
      <c r="V5" s="111"/>
      <c r="W5" s="111"/>
      <c r="X5" s="111"/>
      <c r="Z5" s="111"/>
      <c r="AA5" s="111"/>
      <c r="AB5" s="111"/>
      <c r="AD5" s="111"/>
      <c r="AE5" s="111"/>
    </row>
    <row r="6" spans="1:31" ht="13" x14ac:dyDescent="0.3">
      <c r="A6" s="282"/>
      <c r="B6" s="149"/>
      <c r="C6" s="150"/>
      <c r="D6" s="150"/>
      <c r="E6" s="151"/>
      <c r="F6" s="150"/>
      <c r="G6" s="150"/>
      <c r="H6" s="150"/>
      <c r="I6" s="150"/>
      <c r="J6" s="150"/>
      <c r="K6" s="150"/>
      <c r="L6" s="150"/>
      <c r="M6" s="150"/>
      <c r="N6" s="152"/>
      <c r="P6" s="238" t="s">
        <v>313</v>
      </c>
      <c r="Q6" s="238"/>
      <c r="R6" s="238">
        <v>88</v>
      </c>
    </row>
    <row r="7" spans="1:31" ht="13" x14ac:dyDescent="0.3">
      <c r="A7" s="283" t="s">
        <v>210</v>
      </c>
      <c r="B7" s="175"/>
      <c r="C7" s="176"/>
      <c r="D7" s="176"/>
      <c r="E7" s="297">
        <f>+'FY24 Fringe Rates'!D3</f>
        <v>0.28000000000000003</v>
      </c>
      <c r="F7" s="176"/>
      <c r="G7" s="178"/>
      <c r="H7" s="176"/>
      <c r="I7" s="176"/>
      <c r="J7" s="176"/>
      <c r="K7" s="176"/>
      <c r="L7" s="176"/>
      <c r="M7" s="176"/>
      <c r="N7" s="179"/>
      <c r="P7" s="238" t="s">
        <v>314</v>
      </c>
      <c r="Q7" s="238"/>
      <c r="R7" s="238">
        <f>24*8</f>
        <v>192</v>
      </c>
    </row>
    <row r="8" spans="1:31" x14ac:dyDescent="0.25">
      <c r="A8" s="153"/>
      <c r="B8" s="149"/>
      <c r="C8" s="298"/>
      <c r="D8" s="287">
        <f>+C8/1680</f>
        <v>0</v>
      </c>
      <c r="E8" s="207"/>
      <c r="F8" s="154">
        <f>+$D8*0.15</f>
        <v>0</v>
      </c>
      <c r="G8" s="154">
        <f>+$D8*0.15</f>
        <v>0</v>
      </c>
      <c r="H8" s="154">
        <f t="shared" ref="H8:N9" si="0">+$D8*0.15</f>
        <v>0</v>
      </c>
      <c r="I8" s="154">
        <f t="shared" si="0"/>
        <v>0</v>
      </c>
      <c r="J8" s="154">
        <f t="shared" si="0"/>
        <v>0</v>
      </c>
      <c r="K8" s="154">
        <f t="shared" si="0"/>
        <v>0</v>
      </c>
      <c r="L8" s="154">
        <f t="shared" si="0"/>
        <v>0</v>
      </c>
      <c r="M8" s="154">
        <f t="shared" si="0"/>
        <v>0</v>
      </c>
      <c r="N8" s="154">
        <f t="shared" si="0"/>
        <v>0</v>
      </c>
      <c r="O8" s="126"/>
      <c r="P8" s="239" t="s">
        <v>315</v>
      </c>
      <c r="Q8" s="238"/>
      <c r="R8" s="240">
        <f>15*8</f>
        <v>120</v>
      </c>
    </row>
    <row r="9" spans="1:31" x14ac:dyDescent="0.25">
      <c r="A9" s="153"/>
      <c r="B9" s="149"/>
      <c r="C9" s="299"/>
      <c r="D9" s="287">
        <f>+C9/1680</f>
        <v>0</v>
      </c>
      <c r="E9" s="207"/>
      <c r="F9" s="157">
        <f>+$D9*0.15</f>
        <v>0</v>
      </c>
      <c r="G9" s="157">
        <f>+$D9*0.15</f>
        <v>0</v>
      </c>
      <c r="H9" s="157">
        <f t="shared" si="0"/>
        <v>0</v>
      </c>
      <c r="I9" s="157">
        <f t="shared" si="0"/>
        <v>0</v>
      </c>
      <c r="J9" s="157">
        <f t="shared" si="0"/>
        <v>0</v>
      </c>
      <c r="K9" s="157">
        <f t="shared" si="0"/>
        <v>0</v>
      </c>
      <c r="L9" s="157">
        <f t="shared" si="0"/>
        <v>0</v>
      </c>
      <c r="M9" s="157">
        <f t="shared" si="0"/>
        <v>0</v>
      </c>
      <c r="N9" s="157">
        <f t="shared" si="0"/>
        <v>0</v>
      </c>
      <c r="O9" s="126"/>
      <c r="P9" s="241"/>
      <c r="Q9" s="238"/>
      <c r="R9" s="238">
        <f>SUM(R6:R8)</f>
        <v>400</v>
      </c>
    </row>
    <row r="10" spans="1:31" ht="13" x14ac:dyDescent="0.3">
      <c r="A10" s="284" t="s">
        <v>226</v>
      </c>
      <c r="B10" s="177"/>
      <c r="C10" s="213">
        <f>SUM(C8:C9)</f>
        <v>0</v>
      </c>
      <c r="D10" s="180"/>
      <c r="E10" s="208"/>
      <c r="F10" s="181">
        <f>SUM(F8:F9)/2</f>
        <v>0</v>
      </c>
      <c r="G10" s="181">
        <f>SUM(G8:G9)/2</f>
        <v>0</v>
      </c>
      <c r="H10" s="181">
        <f>SUM(H8:H9)/2</f>
        <v>0</v>
      </c>
      <c r="I10" s="181">
        <f>SUM(I8:I9)/2</f>
        <v>0</v>
      </c>
      <c r="J10" s="181">
        <f t="shared" ref="J10:N10" si="1">SUM(J8:J9)/2</f>
        <v>0</v>
      </c>
      <c r="K10" s="181">
        <f t="shared" si="1"/>
        <v>0</v>
      </c>
      <c r="L10" s="181">
        <f t="shared" si="1"/>
        <v>0</v>
      </c>
      <c r="M10" s="181">
        <f t="shared" si="1"/>
        <v>0</v>
      </c>
      <c r="N10" s="181">
        <f t="shared" si="1"/>
        <v>0</v>
      </c>
      <c r="O10" s="126"/>
      <c r="P10" s="239" t="s">
        <v>316</v>
      </c>
      <c r="Q10" s="238"/>
      <c r="R10" s="240">
        <v>2080</v>
      </c>
    </row>
    <row r="11" spans="1:31" ht="13" x14ac:dyDescent="0.3">
      <c r="A11" s="285"/>
      <c r="B11" s="149"/>
      <c r="C11" s="150"/>
      <c r="D11" s="150"/>
      <c r="E11" s="151"/>
      <c r="F11" s="160"/>
      <c r="G11" s="161"/>
      <c r="H11" s="161"/>
      <c r="I11" s="161"/>
      <c r="J11" s="161"/>
      <c r="K11" s="161"/>
      <c r="L11" s="161"/>
      <c r="M11" s="161"/>
      <c r="N11" s="162"/>
      <c r="O11" s="126"/>
      <c r="P11" s="242" t="s">
        <v>317</v>
      </c>
      <c r="Q11" s="238"/>
      <c r="R11" s="243">
        <f>+R10-R9</f>
        <v>1680</v>
      </c>
    </row>
    <row r="12" spans="1:31" ht="13" x14ac:dyDescent="0.3">
      <c r="A12" s="286" t="s">
        <v>205</v>
      </c>
      <c r="B12" s="175"/>
      <c r="C12" s="176"/>
      <c r="D12" s="176"/>
      <c r="E12" s="297">
        <f>+'FY24 Fringe Rates'!D5</f>
        <v>0.28000000000000003</v>
      </c>
      <c r="F12" s="182"/>
      <c r="G12" s="183"/>
      <c r="H12" s="183"/>
      <c r="I12" s="183"/>
      <c r="J12" s="183"/>
      <c r="K12" s="183"/>
      <c r="L12" s="183"/>
      <c r="M12" s="183"/>
      <c r="N12" s="184"/>
      <c r="O12" s="126"/>
      <c r="P12" s="241"/>
      <c r="Q12" s="238"/>
      <c r="R12" s="238"/>
    </row>
    <row r="13" spans="1:31" x14ac:dyDescent="0.25">
      <c r="A13" s="163"/>
      <c r="B13" s="148"/>
      <c r="C13" s="295"/>
      <c r="D13" s="287">
        <f>+C13/1680</f>
        <v>0</v>
      </c>
      <c r="E13" s="164"/>
      <c r="F13" s="154">
        <f>+$D13*0.25</f>
        <v>0</v>
      </c>
      <c r="G13" s="154">
        <f t="shared" ref="G13:N14" si="2">+$D13*0.25</f>
        <v>0</v>
      </c>
      <c r="H13" s="154">
        <f t="shared" si="2"/>
        <v>0</v>
      </c>
      <c r="I13" s="154">
        <f t="shared" si="2"/>
        <v>0</v>
      </c>
      <c r="J13" s="154">
        <f t="shared" si="2"/>
        <v>0</v>
      </c>
      <c r="K13" s="154">
        <f t="shared" si="2"/>
        <v>0</v>
      </c>
      <c r="L13" s="154">
        <f t="shared" si="2"/>
        <v>0</v>
      </c>
      <c r="M13" s="154">
        <f t="shared" si="2"/>
        <v>0</v>
      </c>
      <c r="N13" s="154">
        <f t="shared" si="2"/>
        <v>0</v>
      </c>
      <c r="O13" s="126"/>
      <c r="P13" s="241"/>
      <c r="Q13" s="238"/>
      <c r="R13" s="238"/>
    </row>
    <row r="14" spans="1:31" ht="13" x14ac:dyDescent="0.3">
      <c r="A14" s="163"/>
      <c r="B14" s="148"/>
      <c r="C14" s="296"/>
      <c r="D14" s="287">
        <f>+C14/1680</f>
        <v>0</v>
      </c>
      <c r="E14" s="164"/>
      <c r="F14" s="154">
        <f>+$D14*0.25</f>
        <v>0</v>
      </c>
      <c r="G14" s="154">
        <f t="shared" si="2"/>
        <v>0</v>
      </c>
      <c r="H14" s="154">
        <f t="shared" si="2"/>
        <v>0</v>
      </c>
      <c r="I14" s="154">
        <f t="shared" si="2"/>
        <v>0</v>
      </c>
      <c r="J14" s="154">
        <f t="shared" si="2"/>
        <v>0</v>
      </c>
      <c r="K14" s="154">
        <f t="shared" si="2"/>
        <v>0</v>
      </c>
      <c r="L14" s="154">
        <f t="shared" si="2"/>
        <v>0</v>
      </c>
      <c r="M14" s="154">
        <f t="shared" si="2"/>
        <v>0</v>
      </c>
      <c r="N14" s="154">
        <f t="shared" si="2"/>
        <v>0</v>
      </c>
      <c r="O14" s="126"/>
      <c r="P14" s="242" t="s">
        <v>318</v>
      </c>
      <c r="Q14" s="238"/>
      <c r="R14" s="238"/>
    </row>
    <row r="15" spans="1:31" ht="13" x14ac:dyDescent="0.3">
      <c r="A15" s="284" t="s">
        <v>225</v>
      </c>
      <c r="B15" s="185"/>
      <c r="C15" s="212">
        <f>SUM(C13:C14)</f>
        <v>0</v>
      </c>
      <c r="D15" s="180"/>
      <c r="E15" s="186"/>
      <c r="F15" s="181">
        <f>+F13+F14</f>
        <v>0</v>
      </c>
      <c r="G15" s="181">
        <f t="shared" ref="G15:N15" si="3">+G13+G14</f>
        <v>0</v>
      </c>
      <c r="H15" s="181">
        <f t="shared" si="3"/>
        <v>0</v>
      </c>
      <c r="I15" s="181">
        <f t="shared" si="3"/>
        <v>0</v>
      </c>
      <c r="J15" s="181">
        <f t="shared" si="3"/>
        <v>0</v>
      </c>
      <c r="K15" s="181">
        <f t="shared" si="3"/>
        <v>0</v>
      </c>
      <c r="L15" s="181">
        <f t="shared" si="3"/>
        <v>0</v>
      </c>
      <c r="M15" s="181">
        <f t="shared" si="3"/>
        <v>0</v>
      </c>
      <c r="N15" s="181">
        <f t="shared" si="3"/>
        <v>0</v>
      </c>
      <c r="O15" s="126"/>
      <c r="P15" s="239" t="s">
        <v>319</v>
      </c>
      <c r="Q15" s="238"/>
      <c r="R15" s="238">
        <v>48</v>
      </c>
    </row>
    <row r="16" spans="1:31" x14ac:dyDescent="0.25">
      <c r="A16" s="288"/>
      <c r="B16" s="148"/>
      <c r="C16" s="148"/>
      <c r="D16" s="148"/>
      <c r="E16" s="164"/>
      <c r="F16" s="165"/>
      <c r="G16" s="166"/>
      <c r="H16" s="161"/>
      <c r="I16" s="166"/>
      <c r="J16" s="166"/>
      <c r="K16" s="166"/>
      <c r="L16" s="166"/>
      <c r="M16" s="166"/>
      <c r="N16" s="167"/>
      <c r="O16" s="126"/>
      <c r="P16" s="239" t="s">
        <v>316</v>
      </c>
      <c r="Q16" s="238"/>
      <c r="R16" s="240">
        <v>2080</v>
      </c>
    </row>
    <row r="17" spans="1:19" ht="13" x14ac:dyDescent="0.3">
      <c r="A17" s="289" t="s">
        <v>212</v>
      </c>
      <c r="B17" s="187"/>
      <c r="C17" s="187"/>
      <c r="D17" s="187"/>
      <c r="E17" s="294">
        <f>+'FY24 Fringe Rates'!D13</f>
        <v>7.4999999999999997E-2</v>
      </c>
      <c r="F17" s="188"/>
      <c r="G17" s="189"/>
      <c r="H17" s="189"/>
      <c r="I17" s="189"/>
      <c r="J17" s="189"/>
      <c r="K17" s="189"/>
      <c r="L17" s="189"/>
      <c r="M17" s="189"/>
      <c r="N17" s="190"/>
      <c r="O17" s="126"/>
      <c r="P17" s="242" t="s">
        <v>317</v>
      </c>
      <c r="Q17" s="238"/>
      <c r="R17" s="243">
        <f>+R16-R15</f>
        <v>2032</v>
      </c>
    </row>
    <row r="18" spans="1:19" x14ac:dyDescent="0.25">
      <c r="A18" s="163"/>
      <c r="B18" s="148"/>
      <c r="C18" s="295"/>
      <c r="D18" s="287">
        <f>+C18/2032</f>
        <v>0</v>
      </c>
      <c r="E18" s="164"/>
      <c r="F18" s="154">
        <f>+$D18*0.75</f>
        <v>0</v>
      </c>
      <c r="G18" s="154">
        <f t="shared" ref="G18:M19" si="4">+$D18*0.75</f>
        <v>0</v>
      </c>
      <c r="H18" s="154">
        <f t="shared" si="4"/>
        <v>0</v>
      </c>
      <c r="I18" s="154">
        <f t="shared" si="4"/>
        <v>0</v>
      </c>
      <c r="J18" s="154">
        <f t="shared" si="4"/>
        <v>0</v>
      </c>
      <c r="K18" s="154">
        <f t="shared" si="4"/>
        <v>0</v>
      </c>
      <c r="L18" s="154">
        <f t="shared" si="4"/>
        <v>0</v>
      </c>
      <c r="M18" s="154">
        <f t="shared" si="4"/>
        <v>0</v>
      </c>
      <c r="N18" s="154"/>
      <c r="O18" s="126"/>
    </row>
    <row r="19" spans="1:19" ht="13" x14ac:dyDescent="0.3">
      <c r="A19" s="163"/>
      <c r="B19" s="148"/>
      <c r="C19" s="296"/>
      <c r="D19" s="287">
        <f>+C19/2032</f>
        <v>0</v>
      </c>
      <c r="E19" s="164"/>
      <c r="F19" s="157">
        <f>+$D19*0.75</f>
        <v>0</v>
      </c>
      <c r="G19" s="157">
        <f t="shared" si="4"/>
        <v>0</v>
      </c>
      <c r="H19" s="157">
        <f t="shared" si="4"/>
        <v>0</v>
      </c>
      <c r="I19" s="157">
        <f t="shared" si="4"/>
        <v>0</v>
      </c>
      <c r="J19" s="157">
        <f t="shared" si="4"/>
        <v>0</v>
      </c>
      <c r="K19" s="157">
        <f t="shared" si="4"/>
        <v>0</v>
      </c>
      <c r="L19" s="157">
        <f t="shared" si="4"/>
        <v>0</v>
      </c>
      <c r="M19" s="157">
        <f t="shared" si="4"/>
        <v>0</v>
      </c>
      <c r="N19" s="157"/>
      <c r="O19" s="126"/>
      <c r="P19" s="243" t="s">
        <v>320</v>
      </c>
    </row>
    <row r="20" spans="1:19" ht="13" x14ac:dyDescent="0.3">
      <c r="A20" s="284" t="s">
        <v>224</v>
      </c>
      <c r="B20" s="185"/>
      <c r="C20" s="212">
        <f>SUM(C18:C19)</f>
        <v>0</v>
      </c>
      <c r="D20" s="180"/>
      <c r="E20" s="186"/>
      <c r="F20" s="210">
        <f t="shared" ref="F20" si="5">SUM(F18:F19)/2</f>
        <v>0</v>
      </c>
      <c r="G20" s="210">
        <f t="shared" ref="G20" si="6">SUM(G18:G19)/2</f>
        <v>0</v>
      </c>
      <c r="H20" s="210">
        <f t="shared" ref="H20" si="7">SUM(H18:H19)/2</f>
        <v>0</v>
      </c>
      <c r="I20" s="210">
        <f t="shared" ref="I20" si="8">SUM(I18:I19)/2</f>
        <v>0</v>
      </c>
      <c r="J20" s="210">
        <f t="shared" ref="J20" si="9">SUM(J18:J19)/2</f>
        <v>0</v>
      </c>
      <c r="K20" s="210">
        <f t="shared" ref="K20" si="10">SUM(K18:K19)/2</f>
        <v>0</v>
      </c>
      <c r="L20" s="210">
        <f t="shared" ref="L20" si="11">SUM(L18:L19)/2</f>
        <v>0</v>
      </c>
      <c r="M20" s="210">
        <f t="shared" ref="M20" si="12">SUM(M18:M19)/2</f>
        <v>0</v>
      </c>
      <c r="N20" s="210">
        <f t="shared" ref="N20" si="13">SUM(N18:N19)/2</f>
        <v>0</v>
      </c>
      <c r="O20" s="126"/>
      <c r="P20" s="134" t="s">
        <v>324</v>
      </c>
      <c r="Q20" s="134"/>
      <c r="R20" s="134">
        <f>11*8</f>
        <v>88</v>
      </c>
    </row>
    <row r="21" spans="1:19" x14ac:dyDescent="0.25">
      <c r="A21" s="288"/>
      <c r="B21" s="148"/>
      <c r="C21" s="148"/>
      <c r="D21" s="148"/>
      <c r="E21" s="164"/>
      <c r="F21" s="165"/>
      <c r="G21" s="166"/>
      <c r="H21" s="161"/>
      <c r="I21" s="166"/>
      <c r="J21" s="166"/>
      <c r="K21" s="166"/>
      <c r="L21" s="161"/>
      <c r="M21" s="166"/>
      <c r="N21" s="167"/>
      <c r="O21" s="126"/>
      <c r="P21" s="134" t="s">
        <v>322</v>
      </c>
      <c r="Q21" s="134"/>
      <c r="R21" s="134">
        <f>11*12</f>
        <v>132</v>
      </c>
      <c r="S21" s="134" t="s">
        <v>321</v>
      </c>
    </row>
    <row r="22" spans="1:19" ht="13" x14ac:dyDescent="0.3">
      <c r="A22" s="289" t="s">
        <v>207</v>
      </c>
      <c r="B22" s="187"/>
      <c r="C22" s="187"/>
      <c r="D22" s="191"/>
      <c r="E22" s="294">
        <f>+'FY24 Fringe Rates'!D27</f>
        <v>1.2E-2</v>
      </c>
      <c r="F22" s="187"/>
      <c r="G22" s="187"/>
      <c r="H22" s="211"/>
      <c r="I22" s="187"/>
      <c r="J22" s="187"/>
      <c r="K22" s="187"/>
      <c r="L22" s="188"/>
      <c r="M22" s="187"/>
      <c r="N22" s="192"/>
      <c r="O22" s="126"/>
      <c r="P22" s="134" t="s">
        <v>323</v>
      </c>
      <c r="Q22" s="134"/>
      <c r="R22" s="244">
        <f>6.66*12</f>
        <v>79.92</v>
      </c>
    </row>
    <row r="23" spans="1:19" x14ac:dyDescent="0.25">
      <c r="A23" s="163"/>
      <c r="B23" s="148"/>
      <c r="C23" s="148"/>
      <c r="D23" s="209"/>
      <c r="E23" s="164"/>
      <c r="F23" s="154"/>
      <c r="G23" s="155"/>
      <c r="H23" s="155"/>
      <c r="I23" s="155"/>
      <c r="J23" s="155"/>
      <c r="K23" s="155"/>
      <c r="L23" s="155"/>
      <c r="M23" s="155"/>
      <c r="N23" s="156">
        <f>+D23*0.5</f>
        <v>0</v>
      </c>
      <c r="O23" s="126"/>
      <c r="P23" s="134"/>
      <c r="Q23" s="134"/>
      <c r="R23" s="134">
        <f>SUM(R20:R22)</f>
        <v>299.92</v>
      </c>
    </row>
    <row r="24" spans="1:19" x14ac:dyDescent="0.25">
      <c r="A24" s="163"/>
      <c r="B24" s="148"/>
      <c r="C24" s="148"/>
      <c r="D24" s="209"/>
      <c r="E24" s="164"/>
      <c r="F24" s="157"/>
      <c r="G24" s="158"/>
      <c r="H24" s="158"/>
      <c r="I24" s="158"/>
      <c r="J24" s="158"/>
      <c r="K24" s="158"/>
      <c r="L24" s="158"/>
      <c r="M24" s="158"/>
      <c r="N24" s="159">
        <f>+D24*0.5</f>
        <v>0</v>
      </c>
      <c r="O24" s="126"/>
      <c r="P24" s="134" t="s">
        <v>316</v>
      </c>
      <c r="Q24" s="134"/>
      <c r="R24" s="244">
        <v>2080</v>
      </c>
    </row>
    <row r="25" spans="1:19" ht="13" x14ac:dyDescent="0.3">
      <c r="A25" s="284" t="s">
        <v>223</v>
      </c>
      <c r="B25" s="185"/>
      <c r="C25" s="185"/>
      <c r="D25" s="185"/>
      <c r="E25" s="186"/>
      <c r="F25" s="181">
        <f>+F23+F24</f>
        <v>0</v>
      </c>
      <c r="G25" s="181">
        <f t="shared" ref="G25:N25" si="14">+G23+G24</f>
        <v>0</v>
      </c>
      <c r="H25" s="181">
        <f t="shared" si="14"/>
        <v>0</v>
      </c>
      <c r="I25" s="181">
        <f t="shared" si="14"/>
        <v>0</v>
      </c>
      <c r="J25" s="181">
        <f t="shared" si="14"/>
        <v>0</v>
      </c>
      <c r="K25" s="181">
        <f t="shared" si="14"/>
        <v>0</v>
      </c>
      <c r="L25" s="181">
        <f t="shared" si="14"/>
        <v>0</v>
      </c>
      <c r="M25" s="181">
        <f t="shared" si="14"/>
        <v>0</v>
      </c>
      <c r="N25" s="181">
        <f t="shared" si="14"/>
        <v>0</v>
      </c>
      <c r="O25" s="126"/>
      <c r="P25" s="243" t="s">
        <v>325</v>
      </c>
      <c r="Q25" s="134"/>
      <c r="R25" s="243">
        <f>+R24-R23</f>
        <v>1780.08</v>
      </c>
    </row>
    <row r="26" spans="1:19" x14ac:dyDescent="0.25">
      <c r="A26" s="290"/>
      <c r="B26" s="148"/>
      <c r="C26" s="148"/>
      <c r="D26" s="148"/>
      <c r="E26" s="164"/>
      <c r="F26" s="165"/>
      <c r="G26" s="166"/>
      <c r="H26" s="161"/>
      <c r="I26" s="166"/>
      <c r="J26" s="166"/>
      <c r="K26" s="166"/>
      <c r="L26" s="166"/>
      <c r="M26" s="166"/>
      <c r="N26" s="167"/>
      <c r="O26" s="126"/>
      <c r="P26" s="134"/>
      <c r="Q26" s="134"/>
      <c r="R26" s="134"/>
    </row>
    <row r="27" spans="1:19" ht="13" x14ac:dyDescent="0.3">
      <c r="A27" s="289" t="s">
        <v>211</v>
      </c>
      <c r="B27" s="187"/>
      <c r="C27" s="187"/>
      <c r="D27" s="187"/>
      <c r="E27" s="294">
        <f>+'FY24 Fringe Rates'!D17</f>
        <v>0.505</v>
      </c>
      <c r="F27" s="188"/>
      <c r="G27" s="189"/>
      <c r="H27" s="183"/>
      <c r="I27" s="189"/>
      <c r="J27" s="189"/>
      <c r="K27" s="189"/>
      <c r="L27" s="189"/>
      <c r="M27" s="189"/>
      <c r="N27" s="190"/>
      <c r="O27" s="126"/>
      <c r="P27" s="134"/>
      <c r="Q27" s="134"/>
      <c r="R27" s="134"/>
    </row>
    <row r="28" spans="1:19" ht="13" x14ac:dyDescent="0.3">
      <c r="A28" s="163"/>
      <c r="B28" s="148"/>
      <c r="C28" s="295"/>
      <c r="D28" s="287">
        <f>+C28/1780</f>
        <v>0</v>
      </c>
      <c r="E28" s="168"/>
      <c r="F28" s="169"/>
      <c r="G28" s="170"/>
      <c r="H28" s="155"/>
      <c r="I28" s="170"/>
      <c r="J28" s="154"/>
      <c r="K28" s="170"/>
      <c r="L28" s="170"/>
      <c r="M28" s="170"/>
      <c r="N28" s="171">
        <f>+D28*0.25</f>
        <v>0</v>
      </c>
      <c r="O28" s="126"/>
    </row>
    <row r="29" spans="1:19" x14ac:dyDescent="0.25">
      <c r="A29" s="163"/>
      <c r="B29" s="148"/>
      <c r="C29" s="296"/>
      <c r="D29" s="287">
        <f>+C29/1780</f>
        <v>0</v>
      </c>
      <c r="E29" s="164"/>
      <c r="F29" s="157"/>
      <c r="G29" s="219"/>
      <c r="H29" s="158"/>
      <c r="I29" s="219"/>
      <c r="J29" s="157"/>
      <c r="K29" s="158"/>
      <c r="L29" s="219"/>
      <c r="M29" s="219"/>
      <c r="N29" s="220">
        <f>+D29*0.25</f>
        <v>0</v>
      </c>
      <c r="O29" s="126"/>
    </row>
    <row r="30" spans="1:19" ht="13" x14ac:dyDescent="0.3">
      <c r="A30" s="284" t="s">
        <v>222</v>
      </c>
      <c r="B30" s="185"/>
      <c r="C30" s="212">
        <f>SUM(C28:C29)</f>
        <v>0</v>
      </c>
      <c r="D30" s="185"/>
      <c r="E30" s="186"/>
      <c r="F30" s="181">
        <f>+F28+F29</f>
        <v>0</v>
      </c>
      <c r="G30" s="181">
        <f t="shared" ref="G30:N30" si="15">+G28+G29</f>
        <v>0</v>
      </c>
      <c r="H30" s="181">
        <f t="shared" si="15"/>
        <v>0</v>
      </c>
      <c r="I30" s="181">
        <f t="shared" si="15"/>
        <v>0</v>
      </c>
      <c r="J30" s="181">
        <f t="shared" si="15"/>
        <v>0</v>
      </c>
      <c r="K30" s="181">
        <f t="shared" si="15"/>
        <v>0</v>
      </c>
      <c r="L30" s="181">
        <f t="shared" si="15"/>
        <v>0</v>
      </c>
      <c r="M30" s="181">
        <f t="shared" si="15"/>
        <v>0</v>
      </c>
      <c r="N30" s="181">
        <f t="shared" si="15"/>
        <v>0</v>
      </c>
      <c r="O30" s="126"/>
    </row>
    <row r="31" spans="1:19" x14ac:dyDescent="0.25">
      <c r="A31" s="288"/>
      <c r="B31" s="148"/>
      <c r="C31" s="148"/>
      <c r="D31" s="148"/>
      <c r="E31" s="164"/>
      <c r="F31" s="165"/>
      <c r="G31" s="166"/>
      <c r="H31" s="161"/>
      <c r="I31" s="166"/>
      <c r="J31" s="166"/>
      <c r="K31" s="166"/>
      <c r="L31" s="166"/>
      <c r="M31" s="166"/>
      <c r="N31" s="167"/>
      <c r="O31" s="126"/>
    </row>
    <row r="32" spans="1:19" ht="13" x14ac:dyDescent="0.3">
      <c r="A32" s="289" t="s">
        <v>208</v>
      </c>
      <c r="B32" s="187"/>
      <c r="C32" s="187"/>
      <c r="D32" s="187"/>
      <c r="E32" s="294">
        <f>+'FY24 Fringe Rates'!D33</f>
        <v>0.316</v>
      </c>
      <c r="F32" s="188"/>
      <c r="G32" s="189"/>
      <c r="H32" s="183"/>
      <c r="I32" s="189"/>
      <c r="J32" s="189"/>
      <c r="K32" s="189"/>
      <c r="L32" s="189"/>
      <c r="M32" s="189"/>
      <c r="N32" s="190"/>
      <c r="O32" s="126"/>
    </row>
    <row r="33" spans="1:15" ht="13" x14ac:dyDescent="0.3">
      <c r="A33" s="163"/>
      <c r="B33" s="148"/>
      <c r="C33" s="292"/>
      <c r="D33" s="209"/>
      <c r="E33" s="168"/>
      <c r="F33" s="169"/>
      <c r="G33" s="170"/>
      <c r="H33" s="155"/>
      <c r="I33" s="155"/>
      <c r="J33" s="154"/>
      <c r="K33" s="155"/>
      <c r="L33" s="155"/>
      <c r="M33" s="155"/>
      <c r="N33" s="156">
        <f>+D33*0.5</f>
        <v>0</v>
      </c>
      <c r="O33" s="126"/>
    </row>
    <row r="34" spans="1:15" x14ac:dyDescent="0.25">
      <c r="A34" s="163"/>
      <c r="B34" s="148"/>
      <c r="C34" s="293"/>
      <c r="D34" s="209"/>
      <c r="E34" s="164"/>
      <c r="F34" s="157"/>
      <c r="G34" s="158"/>
      <c r="H34" s="158"/>
      <c r="I34" s="158"/>
      <c r="J34" s="157"/>
      <c r="K34" s="158"/>
      <c r="L34" s="158"/>
      <c r="M34" s="158"/>
      <c r="N34" s="159">
        <f>+D34*0.5</f>
        <v>0</v>
      </c>
      <c r="O34" s="126"/>
    </row>
    <row r="35" spans="1:15" ht="13.5" thickBot="1" x14ac:dyDescent="0.35">
      <c r="A35" s="291" t="s">
        <v>230</v>
      </c>
      <c r="B35" s="172"/>
      <c r="C35" s="214">
        <f>SUM(C33:C34)</f>
        <v>0</v>
      </c>
      <c r="D35" s="172"/>
      <c r="E35" s="173"/>
      <c r="F35" s="174">
        <f>+F34+F33</f>
        <v>0</v>
      </c>
      <c r="G35" s="174">
        <f t="shared" ref="G35:N35" si="16">+G34+G33</f>
        <v>0</v>
      </c>
      <c r="H35" s="174">
        <f t="shared" si="16"/>
        <v>0</v>
      </c>
      <c r="I35" s="174">
        <f t="shared" si="16"/>
        <v>0</v>
      </c>
      <c r="J35" s="174">
        <f t="shared" si="16"/>
        <v>0</v>
      </c>
      <c r="K35" s="174">
        <f t="shared" si="16"/>
        <v>0</v>
      </c>
      <c r="L35" s="174">
        <f t="shared" si="16"/>
        <v>0</v>
      </c>
      <c r="M35" s="174">
        <f t="shared" si="16"/>
        <v>0</v>
      </c>
      <c r="N35" s="174">
        <f t="shared" si="16"/>
        <v>0</v>
      </c>
    </row>
    <row r="36" spans="1:15" x14ac:dyDescent="0.25">
      <c r="A36" s="134" t="s">
        <v>308</v>
      </c>
      <c r="E36" s="121"/>
      <c r="H36" s="127"/>
      <c r="I36" s="127"/>
      <c r="J36" s="127"/>
      <c r="K36" s="127"/>
      <c r="L36" s="127"/>
      <c r="M36" s="127"/>
    </row>
    <row r="37" spans="1:15" x14ac:dyDescent="0.25">
      <c r="A37" s="134" t="s">
        <v>227</v>
      </c>
      <c r="E37" s="121"/>
      <c r="H37" s="127"/>
      <c r="I37" s="127"/>
      <c r="J37" s="127"/>
      <c r="K37" s="127"/>
      <c r="L37" s="127"/>
      <c r="M37" s="127"/>
    </row>
    <row r="38" spans="1:15" x14ac:dyDescent="0.25">
      <c r="E38" s="121"/>
    </row>
    <row r="39" spans="1:15" x14ac:dyDescent="0.25">
      <c r="A39" s="134" t="s">
        <v>228</v>
      </c>
      <c r="E39" s="121"/>
    </row>
    <row r="40" spans="1:15" x14ac:dyDescent="0.25">
      <c r="A40" s="134" t="s">
        <v>231</v>
      </c>
      <c r="E40" s="121"/>
    </row>
    <row r="41" spans="1:15" x14ac:dyDescent="0.25">
      <c r="A41" s="118"/>
      <c r="E41" s="121"/>
    </row>
    <row r="42" spans="1:15" x14ac:dyDescent="0.25">
      <c r="E42" s="121"/>
    </row>
    <row r="43" spans="1:15" x14ac:dyDescent="0.25">
      <c r="E43" s="121"/>
    </row>
    <row r="44" spans="1:15" x14ac:dyDescent="0.25">
      <c r="E44" s="121"/>
    </row>
    <row r="45" spans="1:15" x14ac:dyDescent="0.25">
      <c r="E45" s="120"/>
    </row>
    <row r="46" spans="1:15" x14ac:dyDescent="0.25">
      <c r="E46" s="120"/>
    </row>
    <row r="47" spans="1:15" x14ac:dyDescent="0.25">
      <c r="E47" s="120"/>
    </row>
  </sheetData>
  <mergeCells count="1">
    <mergeCell ref="F3:N3"/>
  </mergeCells>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B0A31-9506-4F82-AA48-4D402FAB7DA6}">
  <dimension ref="A1:M239"/>
  <sheetViews>
    <sheetView showGridLines="0" workbookViewId="0">
      <selection activeCell="C7" sqref="C7"/>
    </sheetView>
  </sheetViews>
  <sheetFormatPr defaultColWidth="8.90625" defaultRowHeight="12.5" x14ac:dyDescent="0.25"/>
  <cols>
    <col min="1" max="1" width="10.90625" style="2" customWidth="1"/>
    <col min="2" max="2" width="3.6328125" style="2" customWidth="1"/>
    <col min="3" max="3" width="10.36328125" style="2" customWidth="1"/>
    <col min="4" max="4" width="13.90625" style="2" customWidth="1"/>
    <col min="5" max="5" width="3.90625" style="2" customWidth="1"/>
    <col min="6" max="6" width="5.08984375" style="2" customWidth="1"/>
    <col min="7" max="7" width="1.6328125" style="2" customWidth="1"/>
    <col min="8" max="8" width="14.6328125" style="6" customWidth="1"/>
    <col min="9" max="9" width="1" style="2" customWidth="1"/>
    <col min="10" max="10" width="12.08984375" style="2" customWidth="1"/>
    <col min="11" max="11" width="14.36328125" style="2" customWidth="1"/>
    <col min="12" max="12" width="21" style="6" customWidth="1"/>
    <col min="13" max="13" width="17.54296875" style="2" customWidth="1"/>
    <col min="14" max="16384" width="8.90625" style="2"/>
  </cols>
  <sheetData>
    <row r="1" spans="1:12" ht="14" x14ac:dyDescent="0.3">
      <c r="A1" s="224" t="s">
        <v>240</v>
      </c>
      <c r="E1" s="3" t="s">
        <v>30</v>
      </c>
      <c r="G1" s="4" t="s">
        <v>31</v>
      </c>
      <c r="H1" s="5"/>
    </row>
    <row r="2" spans="1:12" ht="14" x14ac:dyDescent="0.3">
      <c r="A2" s="225" t="s">
        <v>241</v>
      </c>
      <c r="G2" s="3" t="s">
        <v>33</v>
      </c>
    </row>
    <row r="3" spans="1:12" ht="13" x14ac:dyDescent="0.3">
      <c r="A3" s="8" t="s">
        <v>242</v>
      </c>
      <c r="C3" s="8"/>
      <c r="E3" s="3"/>
      <c r="G3" s="3" t="s">
        <v>35</v>
      </c>
      <c r="H3" s="2"/>
      <c r="L3" s="2"/>
    </row>
    <row r="4" spans="1:12" x14ac:dyDescent="0.25">
      <c r="G4" s="3" t="s">
        <v>36</v>
      </c>
    </row>
    <row r="5" spans="1:12" x14ac:dyDescent="0.25">
      <c r="A5" s="3"/>
      <c r="G5" s="3" t="s">
        <v>37</v>
      </c>
    </row>
    <row r="6" spans="1:12" x14ac:dyDescent="0.25">
      <c r="G6" s="3"/>
    </row>
    <row r="7" spans="1:12" ht="15.5" x14ac:dyDescent="0.35">
      <c r="A7" s="9" t="s">
        <v>38</v>
      </c>
      <c r="C7" s="10"/>
      <c r="D7" s="10"/>
      <c r="E7" s="10"/>
      <c r="F7" s="10"/>
      <c r="G7" s="10"/>
      <c r="H7" s="11"/>
      <c r="I7" s="10"/>
      <c r="J7" s="10"/>
      <c r="K7" s="10"/>
      <c r="L7" s="11"/>
    </row>
    <row r="9" spans="1:12" ht="15.5" x14ac:dyDescent="0.35">
      <c r="A9" s="9" t="s">
        <v>39</v>
      </c>
      <c r="B9" s="10"/>
      <c r="C9" s="10"/>
      <c r="D9" s="9" t="s">
        <v>40</v>
      </c>
      <c r="F9" s="10"/>
      <c r="G9" s="10"/>
      <c r="H9" s="11"/>
      <c r="I9" s="10"/>
      <c r="J9" s="10"/>
      <c r="K9" s="9" t="s">
        <v>41</v>
      </c>
      <c r="L9" s="10"/>
    </row>
    <row r="10" spans="1:12" ht="15.5" x14ac:dyDescent="0.35">
      <c r="A10" s="9"/>
      <c r="D10" s="9"/>
      <c r="K10" s="9"/>
    </row>
    <row r="11" spans="1:12" ht="15.5" x14ac:dyDescent="0.35">
      <c r="A11" s="9" t="s">
        <v>243</v>
      </c>
      <c r="D11" s="9"/>
      <c r="F11" s="10"/>
      <c r="G11" s="10"/>
      <c r="H11" s="11"/>
      <c r="I11" s="10"/>
      <c r="J11" s="10"/>
      <c r="K11" s="9"/>
    </row>
    <row r="12" spans="1:12" ht="15.5" x14ac:dyDescent="0.35">
      <c r="A12" s="9" t="s">
        <v>244</v>
      </c>
      <c r="D12" s="9"/>
      <c r="K12" s="12"/>
      <c r="L12" s="11"/>
    </row>
    <row r="14" spans="1:12" ht="13" x14ac:dyDescent="0.3">
      <c r="A14" s="8" t="s">
        <v>343</v>
      </c>
    </row>
    <row r="15" spans="1:12" ht="13" x14ac:dyDescent="0.3">
      <c r="A15" s="2" t="s">
        <v>45</v>
      </c>
      <c r="J15" s="8"/>
      <c r="L15" s="41">
        <f>+'FY24 22 Billing Rate Calc'!AL11</f>
        <v>0</v>
      </c>
    </row>
    <row r="17" spans="1:12" ht="13" x14ac:dyDescent="0.3">
      <c r="A17" s="2" t="s">
        <v>245</v>
      </c>
      <c r="J17" s="8"/>
      <c r="L17" s="11"/>
    </row>
    <row r="19" spans="1:12" ht="13" x14ac:dyDescent="0.3">
      <c r="A19" s="2" t="s">
        <v>246</v>
      </c>
      <c r="J19" s="8"/>
      <c r="L19" s="11"/>
    </row>
    <row r="21" spans="1:12" ht="13" x14ac:dyDescent="0.3">
      <c r="A21" s="2" t="s">
        <v>49</v>
      </c>
      <c r="E21" s="2" t="s">
        <v>50</v>
      </c>
      <c r="H21" s="13"/>
      <c r="J21" s="8"/>
      <c r="L21" s="41">
        <f>+'FY24 22 Billing Rate Calc'!AL12</f>
        <v>0</v>
      </c>
    </row>
    <row r="23" spans="1:12" ht="13.5" thickBot="1" x14ac:dyDescent="0.35">
      <c r="A23" s="14" t="s">
        <v>51</v>
      </c>
      <c r="C23" s="8" t="s">
        <v>52</v>
      </c>
      <c r="J23" s="2" t="s">
        <v>53</v>
      </c>
      <c r="L23" s="15">
        <f>SUM(L15:L21)</f>
        <v>0</v>
      </c>
    </row>
    <row r="24" spans="1:12" ht="13" thickTop="1" x14ac:dyDescent="0.25"/>
    <row r="25" spans="1:12" ht="13" x14ac:dyDescent="0.3">
      <c r="A25" s="8" t="s">
        <v>54</v>
      </c>
    </row>
    <row r="26" spans="1:12" ht="13" x14ac:dyDescent="0.3">
      <c r="A26" s="2" t="s">
        <v>55</v>
      </c>
      <c r="D26" s="8"/>
      <c r="E26" s="8" t="s">
        <v>56</v>
      </c>
      <c r="L26" s="41">
        <f>+'FY24 22 Billing Rate Calc'!AL16</f>
        <v>0</v>
      </c>
    </row>
    <row r="28" spans="1:12" x14ac:dyDescent="0.25">
      <c r="F28" s="17" t="s">
        <v>20</v>
      </c>
      <c r="G28" s="17"/>
    </row>
    <row r="29" spans="1:12" x14ac:dyDescent="0.25">
      <c r="A29" s="2" t="s">
        <v>57</v>
      </c>
      <c r="F29" s="18" t="s">
        <v>58</v>
      </c>
      <c r="G29" s="17"/>
      <c r="H29" s="19" t="s">
        <v>18</v>
      </c>
      <c r="I29" s="17"/>
      <c r="J29" s="18" t="s">
        <v>20</v>
      </c>
    </row>
    <row r="31" spans="1:12" x14ac:dyDescent="0.25">
      <c r="A31" s="2" t="s">
        <v>59</v>
      </c>
      <c r="F31" s="226">
        <v>28</v>
      </c>
      <c r="G31" s="14"/>
      <c r="H31" s="41">
        <f>+'FY24 22 Billing Rate Calc'!AL20</f>
        <v>0</v>
      </c>
      <c r="J31" s="11">
        <f>H31*F31*0.01</f>
        <v>0</v>
      </c>
      <c r="L31" s="11">
        <f>H31+J31</f>
        <v>0</v>
      </c>
    </row>
    <row r="32" spans="1:12" x14ac:dyDescent="0.25">
      <c r="J32" s="6"/>
    </row>
    <row r="33" spans="1:12" x14ac:dyDescent="0.25">
      <c r="A33" s="2" t="s">
        <v>60</v>
      </c>
      <c r="F33" s="226">
        <v>28</v>
      </c>
      <c r="G33" s="14"/>
      <c r="H33" s="41">
        <f>+'FY24 22 Billing Rate Calc'!AL18</f>
        <v>0</v>
      </c>
      <c r="J33" s="11">
        <f>H33*F33*0.01</f>
        <v>0</v>
      </c>
      <c r="L33" s="11">
        <f>H33+J33</f>
        <v>0</v>
      </c>
    </row>
    <row r="34" spans="1:12" x14ac:dyDescent="0.25">
      <c r="J34" s="6"/>
    </row>
    <row r="35" spans="1:12" x14ac:dyDescent="0.25">
      <c r="A35" s="2" t="s">
        <v>61</v>
      </c>
      <c r="F35" s="226">
        <v>50.5</v>
      </c>
      <c r="G35" s="14"/>
      <c r="H35" s="41">
        <f>+'FY24 22 Billing Rate Calc'!AL24</f>
        <v>0</v>
      </c>
      <c r="J35" s="11">
        <f>H35*F35*0.01</f>
        <v>0</v>
      </c>
      <c r="L35" s="11">
        <f>H35+J35</f>
        <v>0</v>
      </c>
    </row>
    <row r="36" spans="1:12" x14ac:dyDescent="0.25">
      <c r="J36" s="6"/>
    </row>
    <row r="37" spans="1:12" x14ac:dyDescent="0.25">
      <c r="A37" s="2" t="s">
        <v>62</v>
      </c>
      <c r="F37" s="226">
        <v>1.2</v>
      </c>
      <c r="G37" s="14"/>
      <c r="H37" s="41">
        <f>+'FY24 22 Billing Rate Calc'!AL28</f>
        <v>0</v>
      </c>
      <c r="J37" s="11">
        <f>H37*F37*0.01</f>
        <v>0</v>
      </c>
      <c r="L37" s="11">
        <f>H37+J37</f>
        <v>0</v>
      </c>
    </row>
    <row r="38" spans="1:12" x14ac:dyDescent="0.25">
      <c r="J38" s="6"/>
    </row>
    <row r="39" spans="1:12" x14ac:dyDescent="0.25">
      <c r="A39" s="2" t="s">
        <v>63</v>
      </c>
      <c r="H39" s="11">
        <f>+H181</f>
        <v>0</v>
      </c>
      <c r="J39" s="11">
        <f>+J181</f>
        <v>0</v>
      </c>
      <c r="L39" s="11">
        <f>H39+J39</f>
        <v>0</v>
      </c>
    </row>
    <row r="40" spans="1:12" x14ac:dyDescent="0.25">
      <c r="J40" s="6"/>
    </row>
    <row r="41" spans="1:12" ht="13.5" thickBot="1" x14ac:dyDescent="0.35">
      <c r="A41" s="8" t="s">
        <v>247</v>
      </c>
      <c r="H41" s="15">
        <f>SUM(H31:H39)</f>
        <v>0</v>
      </c>
      <c r="J41" s="15">
        <f>SUM(J31:J39)</f>
        <v>0</v>
      </c>
      <c r="L41" s="11">
        <f>H41+J41</f>
        <v>0</v>
      </c>
    </row>
    <row r="42" spans="1:12" ht="13" thickTop="1" x14ac:dyDescent="0.25"/>
    <row r="43" spans="1:12" x14ac:dyDescent="0.25">
      <c r="A43" s="2" t="s">
        <v>248</v>
      </c>
      <c r="L43" s="41">
        <f>+'FY24 22 Billing Rate Calc'!AL30</f>
        <v>0</v>
      </c>
    </row>
    <row r="45" spans="1:12" x14ac:dyDescent="0.25">
      <c r="A45" s="2" t="s">
        <v>66</v>
      </c>
      <c r="L45" s="41">
        <f>+'FY24 22 Billing Rate Calc'!AL31</f>
        <v>0</v>
      </c>
    </row>
    <row r="47" spans="1:12" x14ac:dyDescent="0.25">
      <c r="A47" s="2" t="s">
        <v>67</v>
      </c>
    </row>
    <row r="48" spans="1:12" x14ac:dyDescent="0.25">
      <c r="A48" s="2" t="s">
        <v>68</v>
      </c>
    </row>
    <row r="49" spans="1:12" x14ac:dyDescent="0.25">
      <c r="A49" s="2" t="s">
        <v>69</v>
      </c>
      <c r="H49" s="41">
        <f>+'FY24 22 Billing Rate Calc'!AL45+'FY24 22 Billing Rate Calc'!AL48</f>
        <v>0</v>
      </c>
      <c r="I49" s="10"/>
    </row>
    <row r="51" spans="1:12" x14ac:dyDescent="0.25">
      <c r="A51" s="2" t="s">
        <v>70</v>
      </c>
      <c r="H51" s="41">
        <f>+'FY24 22 Billing Rate Calc'!AL44</f>
        <v>0</v>
      </c>
      <c r="I51" s="10"/>
    </row>
    <row r="53" spans="1:12" x14ac:dyDescent="0.25">
      <c r="A53" s="2" t="s">
        <v>71</v>
      </c>
      <c r="H53" s="41">
        <f>+'FY24 22 Billing Rate Calc'!AL46</f>
        <v>0</v>
      </c>
      <c r="I53" s="10"/>
    </row>
    <row r="55" spans="1:12" x14ac:dyDescent="0.25">
      <c r="A55" s="2" t="s">
        <v>249</v>
      </c>
      <c r="H55" s="11"/>
      <c r="I55" s="10"/>
    </row>
    <row r="57" spans="1:12" x14ac:dyDescent="0.25">
      <c r="A57" s="2" t="s">
        <v>250</v>
      </c>
      <c r="H57" s="11"/>
      <c r="I57" s="10"/>
    </row>
    <row r="58" spans="1:12" x14ac:dyDescent="0.25">
      <c r="B58" s="2" t="s">
        <v>251</v>
      </c>
    </row>
    <row r="60" spans="1:12" x14ac:dyDescent="0.25">
      <c r="A60" s="2" t="s">
        <v>74</v>
      </c>
      <c r="H60" s="41">
        <f>+'FY24 22 Billing Rate Calc'!AL47</f>
        <v>0</v>
      </c>
      <c r="I60" s="10"/>
    </row>
    <row r="62" spans="1:12" x14ac:dyDescent="0.25">
      <c r="A62" s="2" t="s">
        <v>75</v>
      </c>
      <c r="C62" s="2" t="s">
        <v>76</v>
      </c>
      <c r="L62" s="11">
        <f>SUM(H49:H60)</f>
        <v>0</v>
      </c>
    </row>
    <row r="64" spans="1:12" x14ac:dyDescent="0.25">
      <c r="A64" s="2" t="s">
        <v>77</v>
      </c>
      <c r="L64" s="11">
        <f>+'FY24 22 Billing Rate Calc'!AL49</f>
        <v>0</v>
      </c>
    </row>
    <row r="66" spans="1:13" x14ac:dyDescent="0.25">
      <c r="A66" s="2" t="s">
        <v>78</v>
      </c>
      <c r="L66" s="11">
        <f>+'FY24 22 Billing Rate Calc'!AL50</f>
        <v>0</v>
      </c>
    </row>
    <row r="68" spans="1:13" x14ac:dyDescent="0.25">
      <c r="A68" s="2" t="s">
        <v>252</v>
      </c>
      <c r="L68" s="11">
        <f>L26+L41+SUM(L43:L66)</f>
        <v>0</v>
      </c>
    </row>
    <row r="70" spans="1:13" x14ac:dyDescent="0.25">
      <c r="A70" s="2" t="s">
        <v>253</v>
      </c>
      <c r="L70" s="11">
        <f>L201</f>
        <v>0</v>
      </c>
    </row>
    <row r="71" spans="1:13" x14ac:dyDescent="0.25">
      <c r="M71" s="134" t="s">
        <v>371</v>
      </c>
    </row>
    <row r="72" spans="1:13" x14ac:dyDescent="0.25">
      <c r="A72" s="2" t="s">
        <v>373</v>
      </c>
      <c r="H72" s="350">
        <v>0.05</v>
      </c>
      <c r="L72" s="41">
        <f>+L68*H72*0.01</f>
        <v>0</v>
      </c>
      <c r="M72" s="134" t="s">
        <v>372</v>
      </c>
    </row>
    <row r="74" spans="1:13" ht="13.5" thickBot="1" x14ac:dyDescent="0.35">
      <c r="A74" s="14" t="s">
        <v>344</v>
      </c>
      <c r="D74" s="8" t="s">
        <v>80</v>
      </c>
      <c r="J74" s="2" t="s">
        <v>53</v>
      </c>
      <c r="L74" s="15">
        <f>L68+L70+L72</f>
        <v>0</v>
      </c>
    </row>
    <row r="75" spans="1:13" ht="13.5" thickTop="1" x14ac:dyDescent="0.3">
      <c r="A75" s="8"/>
    </row>
    <row r="76" spans="1:13" ht="13" x14ac:dyDescent="0.3">
      <c r="A76" s="8" t="s">
        <v>81</v>
      </c>
    </row>
    <row r="78" spans="1:13" x14ac:dyDescent="0.25">
      <c r="A78" s="2" t="s">
        <v>254</v>
      </c>
      <c r="L78" s="11"/>
    </row>
    <row r="80" spans="1:13" x14ac:dyDescent="0.25">
      <c r="A80" s="2" t="s">
        <v>83</v>
      </c>
      <c r="C80" s="2" t="s">
        <v>84</v>
      </c>
      <c r="L80" s="11">
        <f>L23</f>
        <v>0</v>
      </c>
    </row>
    <row r="82" spans="1:12" x14ac:dyDescent="0.25">
      <c r="A82" s="2" t="s">
        <v>85</v>
      </c>
      <c r="C82" s="2" t="s">
        <v>86</v>
      </c>
      <c r="L82" s="11"/>
    </row>
    <row r="84" spans="1:12" x14ac:dyDescent="0.25">
      <c r="A84" s="2" t="s">
        <v>87</v>
      </c>
      <c r="C84" s="2" t="s">
        <v>88</v>
      </c>
      <c r="L84" s="11">
        <f>-L74</f>
        <v>0</v>
      </c>
    </row>
    <row r="86" spans="1:12" x14ac:dyDescent="0.25">
      <c r="A86" s="2" t="s">
        <v>255</v>
      </c>
      <c r="L86" s="11">
        <f>SUM(L77:L84)</f>
        <v>0</v>
      </c>
    </row>
    <row r="88" spans="1:12" ht="13" x14ac:dyDescent="0.3">
      <c r="A88" s="8" t="s">
        <v>90</v>
      </c>
    </row>
    <row r="90" spans="1:12" x14ac:dyDescent="0.25">
      <c r="A90" s="2" t="s">
        <v>256</v>
      </c>
      <c r="L90" s="11"/>
    </row>
    <row r="92" spans="1:12" x14ac:dyDescent="0.25">
      <c r="A92" s="2" t="s">
        <v>83</v>
      </c>
      <c r="C92" s="2" t="s">
        <v>84</v>
      </c>
      <c r="L92" s="11">
        <f>L23</f>
        <v>0</v>
      </c>
    </row>
    <row r="94" spans="1:12" x14ac:dyDescent="0.25">
      <c r="A94" s="2" t="s">
        <v>85</v>
      </c>
      <c r="C94" s="2" t="s">
        <v>86</v>
      </c>
      <c r="L94" s="11"/>
    </row>
    <row r="96" spans="1:12" x14ac:dyDescent="0.25">
      <c r="C96" s="2" t="s">
        <v>92</v>
      </c>
      <c r="L96" s="11">
        <f>SUM(L90:L94)</f>
        <v>0</v>
      </c>
    </row>
    <row r="98" spans="1:12" x14ac:dyDescent="0.25">
      <c r="A98" s="2" t="s">
        <v>87</v>
      </c>
      <c r="C98" s="2" t="s">
        <v>88</v>
      </c>
      <c r="L98" s="11">
        <f>-L74</f>
        <v>0</v>
      </c>
    </row>
    <row r="100" spans="1:12" x14ac:dyDescent="0.25">
      <c r="A100" s="2" t="s">
        <v>87</v>
      </c>
      <c r="C100" s="2" t="s">
        <v>94</v>
      </c>
      <c r="L100" s="11"/>
    </row>
    <row r="102" spans="1:12" x14ac:dyDescent="0.25">
      <c r="A102" s="2" t="s">
        <v>257</v>
      </c>
      <c r="L102" s="11">
        <f>SUM(L96:L98)-L100</f>
        <v>0</v>
      </c>
    </row>
    <row r="104" spans="1:12" ht="13" x14ac:dyDescent="0.3">
      <c r="A104" s="8" t="s">
        <v>96</v>
      </c>
      <c r="B104" s="2" t="s">
        <v>258</v>
      </c>
    </row>
    <row r="105" spans="1:12" x14ac:dyDescent="0.25">
      <c r="B105" s="2" t="s">
        <v>259</v>
      </c>
      <c r="L105" s="11"/>
    </row>
    <row r="107" spans="1:12" ht="13" x14ac:dyDescent="0.3">
      <c r="A107" s="8" t="s">
        <v>98</v>
      </c>
      <c r="D107" s="8" t="s">
        <v>99</v>
      </c>
    </row>
    <row r="108" spans="1:12" ht="12.75" customHeight="1" thickBot="1" x14ac:dyDescent="0.35">
      <c r="A108" s="8" t="s">
        <v>100</v>
      </c>
      <c r="D108" s="8"/>
    </row>
    <row r="109" spans="1:12" ht="13" x14ac:dyDescent="0.3">
      <c r="A109" s="20"/>
      <c r="B109" s="21"/>
      <c r="C109" s="21"/>
      <c r="D109" s="22"/>
      <c r="E109" s="21"/>
      <c r="F109" s="21"/>
      <c r="G109" s="21"/>
      <c r="H109" s="23"/>
      <c r="I109" s="21"/>
      <c r="J109" s="21"/>
      <c r="K109" s="21"/>
      <c r="L109" s="24"/>
    </row>
    <row r="110" spans="1:12" x14ac:dyDescent="0.25">
      <c r="A110" s="25"/>
      <c r="L110" s="26"/>
    </row>
    <row r="111" spans="1:12" x14ac:dyDescent="0.25">
      <c r="A111" s="27"/>
      <c r="B111" s="10"/>
      <c r="C111" s="10"/>
      <c r="D111" s="10"/>
      <c r="E111" s="10"/>
      <c r="F111" s="10"/>
      <c r="G111" s="10"/>
      <c r="H111" s="11"/>
      <c r="I111" s="10"/>
      <c r="J111" s="10"/>
      <c r="K111" s="10"/>
      <c r="L111" s="28"/>
    </row>
    <row r="112" spans="1:12" x14ac:dyDescent="0.25">
      <c r="A112" s="25" t="s">
        <v>101</v>
      </c>
      <c r="D112" s="2" t="s">
        <v>102</v>
      </c>
      <c r="J112" s="2" t="s">
        <v>103</v>
      </c>
      <c r="L112" s="26" t="s">
        <v>104</v>
      </c>
    </row>
    <row r="113" spans="1:12" x14ac:dyDescent="0.25">
      <c r="A113" s="25"/>
      <c r="L113" s="26"/>
    </row>
    <row r="114" spans="1:12" x14ac:dyDescent="0.25">
      <c r="A114" s="27"/>
      <c r="B114" s="10"/>
      <c r="C114" s="10"/>
      <c r="D114" s="10"/>
      <c r="E114" s="10"/>
      <c r="F114" s="10"/>
      <c r="G114" s="10"/>
      <c r="H114" s="11"/>
      <c r="I114" s="10"/>
      <c r="J114" s="10"/>
      <c r="K114" s="10"/>
      <c r="L114" s="28"/>
    </row>
    <row r="115" spans="1:12" x14ac:dyDescent="0.25">
      <c r="A115" s="25" t="s">
        <v>105</v>
      </c>
      <c r="D115" s="2" t="s">
        <v>102</v>
      </c>
      <c r="J115" s="2" t="s">
        <v>103</v>
      </c>
      <c r="L115" s="26" t="s">
        <v>104</v>
      </c>
    </row>
    <row r="116" spans="1:12" x14ac:dyDescent="0.25">
      <c r="A116" s="25"/>
      <c r="L116" s="26"/>
    </row>
    <row r="117" spans="1:12" x14ac:dyDescent="0.25">
      <c r="A117" s="27"/>
      <c r="B117" s="10"/>
      <c r="C117" s="10"/>
      <c r="D117" s="10"/>
      <c r="E117" s="10"/>
      <c r="F117" s="10"/>
      <c r="G117" s="10"/>
      <c r="H117" s="11"/>
      <c r="I117" s="10"/>
      <c r="J117" s="10"/>
      <c r="K117" s="10"/>
      <c r="L117" s="28"/>
    </row>
    <row r="118" spans="1:12" x14ac:dyDescent="0.25">
      <c r="A118" s="25" t="s">
        <v>106</v>
      </c>
      <c r="D118" s="2" t="s">
        <v>102</v>
      </c>
      <c r="J118" s="2" t="s">
        <v>103</v>
      </c>
      <c r="L118" s="26" t="s">
        <v>104</v>
      </c>
    </row>
    <row r="119" spans="1:12" x14ac:dyDescent="0.25">
      <c r="A119" s="25"/>
      <c r="L119" s="26"/>
    </row>
    <row r="120" spans="1:12" x14ac:dyDescent="0.25">
      <c r="A120" s="27"/>
      <c r="B120" s="10"/>
      <c r="C120" s="10"/>
      <c r="D120" s="10"/>
      <c r="E120" s="10"/>
      <c r="F120" s="10"/>
      <c r="G120" s="10"/>
      <c r="H120" s="11"/>
      <c r="I120" s="10"/>
      <c r="J120" s="10"/>
      <c r="K120" s="10"/>
      <c r="L120" s="28"/>
    </row>
    <row r="121" spans="1:12" x14ac:dyDescent="0.25">
      <c r="A121" s="25" t="s">
        <v>107</v>
      </c>
      <c r="D121" s="2" t="s">
        <v>102</v>
      </c>
      <c r="J121" s="2" t="s">
        <v>103</v>
      </c>
      <c r="L121" s="26" t="s">
        <v>104</v>
      </c>
    </row>
    <row r="122" spans="1:12" x14ac:dyDescent="0.25">
      <c r="A122" s="25" t="s">
        <v>108</v>
      </c>
      <c r="L122" s="26"/>
    </row>
    <row r="123" spans="1:12" x14ac:dyDescent="0.25">
      <c r="A123" s="25"/>
      <c r="L123" s="26"/>
    </row>
    <row r="124" spans="1:12" x14ac:dyDescent="0.25">
      <c r="A124" s="27"/>
      <c r="B124" s="10"/>
      <c r="C124" s="10"/>
      <c r="D124" s="10"/>
      <c r="E124" s="10"/>
      <c r="F124" s="10"/>
      <c r="G124" s="10"/>
      <c r="H124" s="11"/>
      <c r="I124" s="10"/>
      <c r="J124" s="10"/>
      <c r="K124" s="10"/>
      <c r="L124" s="28"/>
    </row>
    <row r="125" spans="1:12" ht="13" thickBot="1" x14ac:dyDescent="0.3">
      <c r="A125" s="29" t="s">
        <v>109</v>
      </c>
      <c r="B125" s="30"/>
      <c r="C125" s="227"/>
      <c r="D125" s="227" t="s">
        <v>102</v>
      </c>
      <c r="E125" s="227"/>
      <c r="F125" s="227"/>
      <c r="G125" s="30"/>
      <c r="H125" s="227"/>
      <c r="I125" s="30"/>
      <c r="J125" s="30" t="s">
        <v>103</v>
      </c>
      <c r="K125" s="30"/>
      <c r="L125" s="33" t="s">
        <v>104</v>
      </c>
    </row>
    <row r="131" spans="1:12" ht="17.5" x14ac:dyDescent="0.35">
      <c r="A131" s="1" t="s">
        <v>260</v>
      </c>
    </row>
    <row r="133" spans="1:12" s="8" customFormat="1" ht="13" x14ac:dyDescent="0.3">
      <c r="A133" s="8" t="s">
        <v>111</v>
      </c>
      <c r="H133" s="34"/>
      <c r="L133" s="34"/>
    </row>
    <row r="135" spans="1:12" x14ac:dyDescent="0.25">
      <c r="A135" s="2" t="s">
        <v>261</v>
      </c>
    </row>
    <row r="137" spans="1:12" x14ac:dyDescent="0.25">
      <c r="A137" s="10"/>
      <c r="B137" s="10"/>
      <c r="C137" s="10"/>
      <c r="D137" s="10"/>
      <c r="E137" s="10"/>
      <c r="F137" s="10"/>
      <c r="G137" s="10"/>
      <c r="H137" s="11"/>
      <c r="I137" s="10"/>
      <c r="J137" s="10"/>
      <c r="K137" s="10"/>
      <c r="L137" s="11"/>
    </row>
    <row r="139" spans="1:12" x14ac:dyDescent="0.25">
      <c r="A139" s="10"/>
      <c r="B139" s="10"/>
      <c r="C139" s="10"/>
      <c r="D139" s="10"/>
      <c r="E139" s="10"/>
      <c r="F139" s="10"/>
      <c r="G139" s="10"/>
      <c r="H139" s="11"/>
      <c r="I139" s="10"/>
      <c r="J139" s="10"/>
      <c r="K139" s="10"/>
      <c r="L139" s="11"/>
    </row>
    <row r="141" spans="1:12" x14ac:dyDescent="0.25">
      <c r="A141" s="2" t="s">
        <v>113</v>
      </c>
    </row>
    <row r="143" spans="1:12" x14ac:dyDescent="0.25">
      <c r="A143" s="10"/>
      <c r="B143" s="10"/>
      <c r="C143" s="10"/>
      <c r="D143" s="10"/>
      <c r="E143" s="10"/>
      <c r="F143" s="10"/>
      <c r="G143" s="10"/>
      <c r="H143" s="11"/>
      <c r="I143" s="10"/>
      <c r="J143" s="10"/>
      <c r="K143" s="10"/>
      <c r="L143" s="11"/>
    </row>
    <row r="145" spans="1:12" x14ac:dyDescent="0.25">
      <c r="A145" s="10"/>
      <c r="B145" s="10"/>
      <c r="C145" s="10"/>
      <c r="D145" s="10"/>
      <c r="E145" s="10"/>
      <c r="F145" s="10"/>
      <c r="G145" s="10"/>
      <c r="H145" s="11"/>
      <c r="I145" s="10"/>
      <c r="J145" s="10"/>
      <c r="K145" s="10"/>
      <c r="L145" s="11"/>
    </row>
    <row r="146" spans="1:12" s="8" customFormat="1" ht="13" x14ac:dyDescent="0.3">
      <c r="A146" s="8" t="s">
        <v>115</v>
      </c>
      <c r="H146" s="34"/>
      <c r="L146" s="34"/>
    </row>
    <row r="147" spans="1:12" x14ac:dyDescent="0.25">
      <c r="F147" s="17" t="s">
        <v>20</v>
      </c>
      <c r="G147" s="17"/>
    </row>
    <row r="148" spans="1:12" x14ac:dyDescent="0.25">
      <c r="A148" s="2" t="s">
        <v>116</v>
      </c>
      <c r="F148" s="18" t="s">
        <v>58</v>
      </c>
      <c r="G148" s="17"/>
      <c r="H148" s="19" t="s">
        <v>18</v>
      </c>
      <c r="I148" s="17"/>
      <c r="J148" s="18" t="s">
        <v>20</v>
      </c>
    </row>
    <row r="150" spans="1:12" x14ac:dyDescent="0.25">
      <c r="A150" s="2" t="s">
        <v>117</v>
      </c>
      <c r="F150" s="35">
        <v>28</v>
      </c>
      <c r="H150" s="11"/>
      <c r="I150" s="6"/>
      <c r="J150" s="11">
        <f>H150*F150*0.01</f>
        <v>0</v>
      </c>
      <c r="L150" s="11">
        <f>H150+J150</f>
        <v>0</v>
      </c>
    </row>
    <row r="151" spans="1:12" x14ac:dyDescent="0.25">
      <c r="F151" s="35"/>
      <c r="I151" s="6"/>
      <c r="J151" s="6"/>
    </row>
    <row r="152" spans="1:12" x14ac:dyDescent="0.25">
      <c r="A152" s="2" t="s">
        <v>118</v>
      </c>
      <c r="F152" s="35">
        <v>28</v>
      </c>
      <c r="H152" s="11"/>
      <c r="I152" s="6"/>
      <c r="J152" s="11">
        <f>H152*F152*0.01</f>
        <v>0</v>
      </c>
      <c r="L152" s="11">
        <f>H152+J152</f>
        <v>0</v>
      </c>
    </row>
    <row r="153" spans="1:12" x14ac:dyDescent="0.25">
      <c r="I153" s="6"/>
      <c r="J153" s="6"/>
    </row>
    <row r="154" spans="1:12" x14ac:dyDescent="0.25">
      <c r="A154" s="2" t="s">
        <v>119</v>
      </c>
      <c r="F154" s="35">
        <v>0</v>
      </c>
      <c r="H154" s="11"/>
      <c r="I154" s="6"/>
      <c r="J154" s="11">
        <f>H154*F154*0.01</f>
        <v>0</v>
      </c>
      <c r="L154" s="11">
        <f>H154+J154</f>
        <v>0</v>
      </c>
    </row>
    <row r="155" spans="1:12" x14ac:dyDescent="0.25">
      <c r="F155" s="35"/>
      <c r="I155" s="6"/>
      <c r="J155" s="6"/>
    </row>
    <row r="156" spans="1:12" x14ac:dyDescent="0.25">
      <c r="A156" s="2" t="s">
        <v>120</v>
      </c>
      <c r="F156" s="35">
        <v>0</v>
      </c>
      <c r="H156" s="11"/>
      <c r="I156" s="6"/>
      <c r="J156" s="11">
        <f>H156*F156*0.01</f>
        <v>0</v>
      </c>
      <c r="L156" s="11">
        <f>H156+J156</f>
        <v>0</v>
      </c>
    </row>
    <row r="157" spans="1:12" x14ac:dyDescent="0.25">
      <c r="I157" s="6"/>
      <c r="J157" s="6"/>
    </row>
    <row r="158" spans="1:12" x14ac:dyDescent="0.25">
      <c r="A158" s="2" t="s">
        <v>121</v>
      </c>
      <c r="F158" s="35">
        <v>7.5</v>
      </c>
      <c r="H158" s="11"/>
      <c r="I158" s="6"/>
      <c r="J158" s="11">
        <f>H158*F158*0.01</f>
        <v>0</v>
      </c>
      <c r="L158" s="11">
        <f>H158+J158</f>
        <v>0</v>
      </c>
    </row>
    <row r="159" spans="1:12" x14ac:dyDescent="0.25">
      <c r="I159" s="6"/>
      <c r="J159" s="6"/>
    </row>
    <row r="160" spans="1:12" x14ac:dyDescent="0.25">
      <c r="A160" s="2" t="s">
        <v>122</v>
      </c>
      <c r="F160" s="35">
        <v>7.5</v>
      </c>
      <c r="H160" s="41">
        <f>+'FY24 22 Billing Rate Calc'!AL22</f>
        <v>0</v>
      </c>
      <c r="I160" s="6"/>
      <c r="J160" s="11">
        <f>H160*F160*0.01</f>
        <v>0</v>
      </c>
      <c r="L160" s="11">
        <f>H160+J160</f>
        <v>0</v>
      </c>
    </row>
    <row r="161" spans="1:12" x14ac:dyDescent="0.25">
      <c r="F161" s="35"/>
      <c r="I161" s="6"/>
      <c r="J161" s="6"/>
    </row>
    <row r="162" spans="1:12" x14ac:dyDescent="0.25">
      <c r="A162" s="2" t="s">
        <v>123</v>
      </c>
      <c r="F162" s="35">
        <v>7.5</v>
      </c>
      <c r="H162" s="11"/>
      <c r="I162" s="6"/>
      <c r="J162" s="11">
        <f>H162*F162*0.01</f>
        <v>0</v>
      </c>
      <c r="L162" s="11">
        <f>H162+J162</f>
        <v>0</v>
      </c>
    </row>
    <row r="163" spans="1:12" x14ac:dyDescent="0.25">
      <c r="F163" s="35"/>
      <c r="I163" s="6"/>
      <c r="J163" s="6"/>
    </row>
    <row r="164" spans="1:12" x14ac:dyDescent="0.25">
      <c r="A164" s="2" t="s">
        <v>124</v>
      </c>
      <c r="F164" s="35">
        <v>50.5</v>
      </c>
      <c r="H164" s="11"/>
      <c r="I164" s="6"/>
      <c r="J164" s="11">
        <f>H164*F164*0.01</f>
        <v>0</v>
      </c>
      <c r="L164" s="11">
        <f>H164+J164</f>
        <v>0</v>
      </c>
    </row>
    <row r="165" spans="1:12" x14ac:dyDescent="0.25">
      <c r="F165" s="35"/>
      <c r="I165" s="6"/>
      <c r="J165" s="6"/>
    </row>
    <row r="166" spans="1:12" x14ac:dyDescent="0.25">
      <c r="A166" s="2" t="s">
        <v>125</v>
      </c>
      <c r="F166" s="35">
        <v>13.8</v>
      </c>
      <c r="H166" s="11"/>
      <c r="I166" s="6"/>
      <c r="J166" s="11">
        <f>H166*F166*0.01</f>
        <v>0</v>
      </c>
      <c r="L166" s="11">
        <f>H166+J166</f>
        <v>0</v>
      </c>
    </row>
    <row r="167" spans="1:12" x14ac:dyDescent="0.25">
      <c r="F167" s="35"/>
      <c r="I167" s="6"/>
      <c r="J167" s="6"/>
    </row>
    <row r="168" spans="1:12" x14ac:dyDescent="0.25">
      <c r="A168" s="2" t="s">
        <v>214</v>
      </c>
      <c r="F168" s="35">
        <v>13.8</v>
      </c>
      <c r="H168" s="11"/>
      <c r="I168" s="6"/>
      <c r="J168" s="11">
        <f>H168*F168*0.01</f>
        <v>0</v>
      </c>
      <c r="L168" s="11">
        <f>H168+J168</f>
        <v>0</v>
      </c>
    </row>
    <row r="169" spans="1:12" x14ac:dyDescent="0.25">
      <c r="F169" s="35"/>
      <c r="I169" s="6"/>
      <c r="J169" s="6"/>
    </row>
    <row r="170" spans="1:12" x14ac:dyDescent="0.25">
      <c r="A170" s="2" t="s">
        <v>215</v>
      </c>
      <c r="F170" s="35">
        <v>13.8</v>
      </c>
      <c r="H170" s="11"/>
      <c r="I170" s="6"/>
      <c r="J170" s="11">
        <f>H170*F170*0.01</f>
        <v>0</v>
      </c>
      <c r="L170" s="11">
        <f>H170+J170</f>
        <v>0</v>
      </c>
    </row>
    <row r="171" spans="1:12" x14ac:dyDescent="0.25">
      <c r="F171" s="35"/>
      <c r="I171" s="6"/>
      <c r="J171" s="6"/>
    </row>
    <row r="172" spans="1:12" x14ac:dyDescent="0.25">
      <c r="A172" s="2" t="s">
        <v>216</v>
      </c>
      <c r="F172" s="35">
        <v>13.8</v>
      </c>
      <c r="H172" s="11"/>
      <c r="I172" s="6"/>
      <c r="J172" s="11">
        <f>H172*F172*0.01</f>
        <v>0</v>
      </c>
      <c r="L172" s="11">
        <f>H172+J172</f>
        <v>0</v>
      </c>
    </row>
    <row r="173" spans="1:12" x14ac:dyDescent="0.25">
      <c r="I173" s="6"/>
      <c r="J173" s="6"/>
    </row>
    <row r="174" spans="1:12" x14ac:dyDescent="0.25">
      <c r="A174" s="2" t="s">
        <v>217</v>
      </c>
      <c r="F174" s="35">
        <v>1.2</v>
      </c>
      <c r="H174" s="11"/>
      <c r="I174" s="6"/>
      <c r="J174" s="11">
        <f>H174*F174*0.01</f>
        <v>0</v>
      </c>
      <c r="L174" s="11">
        <f>H174+J174</f>
        <v>0</v>
      </c>
    </row>
    <row r="175" spans="1:12" x14ac:dyDescent="0.25">
      <c r="I175" s="6"/>
      <c r="J175" s="6"/>
    </row>
    <row r="176" spans="1:12" x14ac:dyDescent="0.25">
      <c r="A176" s="2" t="s">
        <v>218</v>
      </c>
      <c r="F176" s="35">
        <v>0</v>
      </c>
      <c r="H176" s="11"/>
      <c r="I176" s="6"/>
      <c r="J176" s="11">
        <f>H176*F176*0.01</f>
        <v>0</v>
      </c>
      <c r="L176" s="11">
        <f>H176+J176</f>
        <v>0</v>
      </c>
    </row>
    <row r="177" spans="1:12" x14ac:dyDescent="0.25">
      <c r="I177" s="6"/>
      <c r="J177" s="6"/>
    </row>
    <row r="178" spans="1:12" x14ac:dyDescent="0.25">
      <c r="A178" s="2" t="s">
        <v>219</v>
      </c>
      <c r="F178" s="35">
        <v>0</v>
      </c>
      <c r="H178" s="11"/>
      <c r="I178" s="6"/>
      <c r="J178" s="11">
        <f>H178*F178*0.01</f>
        <v>0</v>
      </c>
      <c r="L178" s="11">
        <f>H178+J178</f>
        <v>0</v>
      </c>
    </row>
    <row r="179" spans="1:12" x14ac:dyDescent="0.25">
      <c r="F179" s="35"/>
      <c r="I179" s="6"/>
      <c r="J179" s="6"/>
    </row>
    <row r="180" spans="1:12" x14ac:dyDescent="0.25">
      <c r="A180" s="2" t="s">
        <v>262</v>
      </c>
      <c r="F180" s="35">
        <v>31.6</v>
      </c>
      <c r="H180" s="41">
        <f>+'FY24 22 Billing Rate Calc'!AL26</f>
        <v>0</v>
      </c>
      <c r="I180" s="6"/>
      <c r="J180" s="11">
        <f>H180*F180*0.01</f>
        <v>0</v>
      </c>
      <c r="L180" s="11">
        <f>H180+J180</f>
        <v>0</v>
      </c>
    </row>
    <row r="181" spans="1:12" ht="13" thickBot="1" x14ac:dyDescent="0.3">
      <c r="C181" s="2" t="s">
        <v>137</v>
      </c>
      <c r="H181" s="15">
        <f>SUM(H150:H180)</f>
        <v>0</v>
      </c>
      <c r="I181" s="6"/>
      <c r="J181" s="15">
        <f>SUM(J150:J180)</f>
        <v>0</v>
      </c>
      <c r="L181" s="15">
        <f>SUM(L150:L180)</f>
        <v>0</v>
      </c>
    </row>
    <row r="182" spans="1:12" ht="13" thickTop="1" x14ac:dyDescent="0.25"/>
    <row r="183" spans="1:12" ht="13" x14ac:dyDescent="0.3">
      <c r="A183" s="8" t="s">
        <v>263</v>
      </c>
    </row>
    <row r="185" spans="1:12" x14ac:dyDescent="0.25">
      <c r="A185" s="2" t="s">
        <v>264</v>
      </c>
      <c r="L185" s="11">
        <f>L68</f>
        <v>0</v>
      </c>
    </row>
    <row r="187" spans="1:12" x14ac:dyDescent="0.25">
      <c r="A187" s="2" t="s">
        <v>265</v>
      </c>
    </row>
    <row r="189" spans="1:12" x14ac:dyDescent="0.25">
      <c r="B189" s="2" t="s">
        <v>266</v>
      </c>
      <c r="C189" s="2" t="s">
        <v>267</v>
      </c>
      <c r="H189" s="11">
        <f>L26</f>
        <v>0</v>
      </c>
    </row>
    <row r="191" spans="1:12" x14ac:dyDescent="0.25">
      <c r="B191" s="2" t="s">
        <v>268</v>
      </c>
      <c r="C191" s="2" t="s">
        <v>269</v>
      </c>
      <c r="H191" s="11">
        <f>H53</f>
        <v>0</v>
      </c>
    </row>
    <row r="193" spans="1:12" x14ac:dyDescent="0.25">
      <c r="B193" s="2" t="s">
        <v>270</v>
      </c>
      <c r="C193" s="2" t="s">
        <v>271</v>
      </c>
      <c r="H193" s="11">
        <f>L64</f>
        <v>0</v>
      </c>
    </row>
    <row r="195" spans="1:12" ht="12.65" customHeight="1" x14ac:dyDescent="0.25">
      <c r="B195" s="2" t="s">
        <v>272</v>
      </c>
      <c r="C195" s="2" t="s">
        <v>273</v>
      </c>
      <c r="H195" s="11">
        <f>L66</f>
        <v>0</v>
      </c>
    </row>
    <row r="197" spans="1:12" ht="13" x14ac:dyDescent="0.3">
      <c r="C197" s="8" t="s">
        <v>274</v>
      </c>
      <c r="L197" s="11">
        <f>SUM(H189:H195)</f>
        <v>0</v>
      </c>
    </row>
    <row r="199" spans="1:12" x14ac:dyDescent="0.25">
      <c r="A199" s="2" t="s">
        <v>275</v>
      </c>
      <c r="L199" s="11">
        <f>L185-L197</f>
        <v>0</v>
      </c>
    </row>
    <row r="201" spans="1:12" ht="13" thickBot="1" x14ac:dyDescent="0.3">
      <c r="A201" s="2" t="s">
        <v>276</v>
      </c>
      <c r="J201" s="2" t="s">
        <v>53</v>
      </c>
      <c r="L201" s="15">
        <f>L199*0.225</f>
        <v>0</v>
      </c>
    </row>
    <row r="202" spans="1:12" ht="13" thickTop="1" x14ac:dyDescent="0.25">
      <c r="C202" s="2" t="s">
        <v>277</v>
      </c>
    </row>
    <row r="204" spans="1:12" s="8" customFormat="1" ht="13" x14ac:dyDescent="0.3">
      <c r="A204" s="8" t="s">
        <v>138</v>
      </c>
      <c r="H204" s="34"/>
      <c r="L204" s="34"/>
    </row>
    <row r="205" spans="1:12" s="8" customFormat="1" ht="13" x14ac:dyDescent="0.3">
      <c r="A205" s="8" t="s">
        <v>139</v>
      </c>
      <c r="H205" s="34"/>
      <c r="L205" s="34"/>
    </row>
    <row r="207" spans="1:12" x14ac:dyDescent="0.25">
      <c r="A207" s="10"/>
      <c r="B207" s="10"/>
      <c r="C207" s="10"/>
      <c r="D207" s="10"/>
      <c r="E207" s="10"/>
      <c r="F207" s="10"/>
      <c r="G207" s="10"/>
      <c r="H207" s="11"/>
      <c r="I207" s="10"/>
      <c r="J207" s="10"/>
      <c r="K207" s="10"/>
      <c r="L207" s="11"/>
    </row>
    <row r="209" spans="1:12" x14ac:dyDescent="0.25">
      <c r="A209" s="10"/>
      <c r="B209" s="10"/>
      <c r="C209" s="10"/>
      <c r="D209" s="10"/>
      <c r="E209" s="10"/>
      <c r="F209" s="10"/>
      <c r="G209" s="10"/>
      <c r="H209" s="11"/>
      <c r="I209" s="10"/>
      <c r="J209" s="10"/>
      <c r="K209" s="10"/>
      <c r="L209" s="11"/>
    </row>
    <row r="211" spans="1:12" x14ac:dyDescent="0.25">
      <c r="A211" s="10"/>
      <c r="B211" s="10"/>
      <c r="C211" s="10"/>
      <c r="D211" s="10"/>
      <c r="E211" s="10"/>
      <c r="F211" s="10"/>
      <c r="G211" s="10"/>
      <c r="H211" s="11"/>
      <c r="I211" s="10"/>
      <c r="J211" s="10"/>
      <c r="K211" s="10"/>
      <c r="L211" s="11"/>
    </row>
    <row r="213" spans="1:12" x14ac:dyDescent="0.25">
      <c r="A213" s="10"/>
      <c r="B213" s="10"/>
      <c r="C213" s="10"/>
      <c r="D213" s="10"/>
      <c r="E213" s="10"/>
      <c r="F213" s="10"/>
      <c r="G213" s="10"/>
      <c r="H213" s="11"/>
      <c r="I213" s="10"/>
      <c r="J213" s="10"/>
      <c r="K213" s="10"/>
      <c r="L213" s="11"/>
    </row>
    <row r="215" spans="1:12" x14ac:dyDescent="0.25">
      <c r="A215" s="10"/>
      <c r="B215" s="10"/>
      <c r="C215" s="10"/>
      <c r="D215" s="10"/>
      <c r="E215" s="10"/>
      <c r="F215" s="10"/>
      <c r="G215" s="10"/>
      <c r="H215" s="11"/>
      <c r="I215" s="10"/>
      <c r="J215" s="10"/>
      <c r="K215" s="10"/>
      <c r="L215" s="11"/>
    </row>
    <row r="217" spans="1:12" x14ac:dyDescent="0.25">
      <c r="A217" s="10"/>
      <c r="B217" s="10"/>
      <c r="C217" s="10"/>
      <c r="D217" s="10"/>
      <c r="E217" s="10"/>
      <c r="F217" s="10"/>
      <c r="G217" s="10"/>
      <c r="H217" s="11"/>
      <c r="I217" s="10"/>
      <c r="J217" s="10"/>
      <c r="K217" s="10"/>
      <c r="L217" s="11"/>
    </row>
    <row r="219" spans="1:12" x14ac:dyDescent="0.25">
      <c r="A219" s="10"/>
      <c r="B219" s="10"/>
      <c r="C219" s="10"/>
      <c r="D219" s="10"/>
      <c r="E219" s="10"/>
      <c r="F219" s="10"/>
      <c r="G219" s="10"/>
      <c r="H219" s="11"/>
      <c r="I219" s="10"/>
      <c r="J219" s="10"/>
      <c r="K219" s="10"/>
      <c r="L219" s="11"/>
    </row>
    <row r="221" spans="1:12" x14ac:dyDescent="0.25">
      <c r="A221" s="10"/>
      <c r="B221" s="10"/>
      <c r="C221" s="10"/>
      <c r="D221" s="10"/>
      <c r="E221" s="10"/>
      <c r="F221" s="10"/>
      <c r="G221" s="10"/>
      <c r="H221" s="11"/>
      <c r="I221" s="10"/>
      <c r="J221" s="10"/>
      <c r="K221" s="10"/>
      <c r="L221" s="11"/>
    </row>
    <row r="223" spans="1:12" x14ac:dyDescent="0.25">
      <c r="A223" s="10"/>
      <c r="B223" s="10"/>
      <c r="C223" s="10"/>
      <c r="D223" s="10"/>
      <c r="E223" s="10"/>
      <c r="F223" s="10"/>
      <c r="G223" s="10"/>
      <c r="H223" s="11"/>
      <c r="I223" s="10"/>
      <c r="J223" s="10"/>
      <c r="K223" s="10"/>
      <c r="L223" s="11"/>
    </row>
    <row r="225" spans="1:12" ht="13" x14ac:dyDescent="0.3">
      <c r="A225" s="228" t="s">
        <v>278</v>
      </c>
      <c r="B225" s="10"/>
      <c r="C225" s="10"/>
      <c r="D225" s="10"/>
      <c r="E225" s="10"/>
      <c r="F225" s="10"/>
      <c r="G225" s="10"/>
      <c r="H225" s="11"/>
      <c r="I225" s="10"/>
      <c r="J225" s="10"/>
      <c r="K225" s="10"/>
      <c r="L225" s="11"/>
    </row>
    <row r="226" spans="1:12" ht="13" x14ac:dyDescent="0.3">
      <c r="A226" s="8"/>
    </row>
    <row r="227" spans="1:12" x14ac:dyDescent="0.25">
      <c r="A227" s="10"/>
      <c r="B227" s="10"/>
      <c r="C227" s="10"/>
      <c r="D227" s="10"/>
      <c r="E227" s="10"/>
      <c r="F227" s="10"/>
      <c r="G227" s="10"/>
      <c r="H227" s="11"/>
      <c r="I227" s="10"/>
      <c r="J227" s="10"/>
      <c r="K227" s="10"/>
      <c r="L227" s="11"/>
    </row>
    <row r="229" spans="1:12" x14ac:dyDescent="0.25">
      <c r="A229" s="10"/>
      <c r="B229" s="10"/>
      <c r="C229" s="10"/>
      <c r="D229" s="10"/>
      <c r="E229" s="10"/>
      <c r="F229" s="10"/>
      <c r="G229" s="10"/>
      <c r="H229" s="11"/>
      <c r="I229" s="10"/>
      <c r="J229" s="10"/>
      <c r="K229" s="10"/>
      <c r="L229" s="11"/>
    </row>
    <row r="231" spans="1:12" x14ac:dyDescent="0.25">
      <c r="A231" s="10"/>
      <c r="B231" s="10"/>
      <c r="C231" s="10"/>
      <c r="D231" s="10"/>
      <c r="E231" s="10"/>
      <c r="F231" s="10"/>
      <c r="G231" s="10"/>
      <c r="H231" s="11"/>
      <c r="I231" s="10"/>
      <c r="J231" s="10"/>
      <c r="K231" s="10"/>
      <c r="L231" s="11"/>
    </row>
    <row r="233" spans="1:12" x14ac:dyDescent="0.25">
      <c r="A233" s="10"/>
      <c r="B233" s="10"/>
      <c r="C233" s="10"/>
      <c r="D233" s="10"/>
      <c r="E233" s="10"/>
      <c r="F233" s="10"/>
      <c r="G233" s="10"/>
      <c r="H233" s="11"/>
      <c r="I233" s="10"/>
      <c r="J233" s="10"/>
      <c r="K233" s="10"/>
      <c r="L233" s="11"/>
    </row>
    <row r="235" spans="1:12" x14ac:dyDescent="0.25">
      <c r="A235" s="10"/>
      <c r="B235" s="10"/>
      <c r="C235" s="10"/>
      <c r="D235" s="10"/>
      <c r="E235" s="10"/>
      <c r="F235" s="10"/>
      <c r="G235" s="10"/>
      <c r="H235" s="11"/>
      <c r="I235" s="10"/>
      <c r="J235" s="10"/>
      <c r="K235" s="10"/>
      <c r="L235" s="11"/>
    </row>
    <row r="237" spans="1:12" x14ac:dyDescent="0.25">
      <c r="A237" s="10"/>
      <c r="B237" s="10"/>
      <c r="C237" s="10"/>
      <c r="D237" s="10"/>
      <c r="E237" s="10"/>
      <c r="F237" s="10"/>
      <c r="G237" s="10"/>
      <c r="H237" s="11"/>
      <c r="I237" s="10"/>
      <c r="J237" s="10"/>
      <c r="K237" s="10"/>
      <c r="L237" s="11"/>
    </row>
    <row r="239" spans="1:12" x14ac:dyDescent="0.25">
      <c r="A239" s="10"/>
      <c r="B239" s="10"/>
      <c r="C239" s="10"/>
      <c r="D239" s="10"/>
      <c r="E239" s="10"/>
      <c r="F239" s="10"/>
      <c r="G239" s="10"/>
      <c r="H239" s="11"/>
      <c r="I239" s="10"/>
      <c r="J239" s="10"/>
      <c r="K239" s="10"/>
      <c r="L239" s="11"/>
    </row>
  </sheetData>
  <pageMargins left="0.25" right="0.25" top="0.25" bottom="0.23" header="0" footer="0"/>
  <pageSetup scale="90" orientation="portrait" horizontalDpi="4294967292" r:id="rId1"/>
  <headerFooter alignWithMargins="0">
    <oddFooter>Page &amp;P</oddFooter>
  </headerFooter>
  <rowBreaks count="2" manualBreakCount="2">
    <brk id="60" max="65535" man="1"/>
    <brk id="178" max="655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5200B-C599-4D9A-8490-1FCA6910E930}">
  <dimension ref="B2:J20"/>
  <sheetViews>
    <sheetView showGridLines="0" topLeftCell="A5" workbookViewId="0">
      <selection activeCell="E15" sqref="E15"/>
    </sheetView>
  </sheetViews>
  <sheetFormatPr defaultColWidth="8.90625" defaultRowHeight="14" x14ac:dyDescent="0.3"/>
  <cols>
    <col min="1" max="1" width="8.90625" style="301"/>
    <col min="2" max="2" width="21.81640625" style="301" customWidth="1"/>
    <col min="3" max="3" width="12.36328125" style="317" customWidth="1"/>
    <col min="4" max="4" width="15.54296875" style="317" customWidth="1"/>
    <col min="5" max="5" width="13.453125" style="317" customWidth="1"/>
    <col min="6" max="6" width="14.54296875" style="317" customWidth="1"/>
    <col min="7" max="16384" width="8.90625" style="301"/>
  </cols>
  <sheetData>
    <row r="2" spans="2:10" ht="32" customHeight="1" x14ac:dyDescent="0.3">
      <c r="B2" s="329" t="s">
        <v>349</v>
      </c>
      <c r="C2" s="330"/>
      <c r="D2" s="330"/>
      <c r="E2" s="330"/>
      <c r="F2" s="331"/>
      <c r="G2" s="300"/>
    </row>
    <row r="3" spans="2:10" ht="36.5" customHeight="1" x14ac:dyDescent="0.3">
      <c r="B3" s="332" t="s">
        <v>350</v>
      </c>
      <c r="C3" s="333"/>
      <c r="D3" s="333"/>
      <c r="E3" s="333"/>
      <c r="F3" s="334"/>
      <c r="G3" s="302"/>
    </row>
    <row r="4" spans="2:10" ht="36.5" customHeight="1" x14ac:dyDescent="0.3">
      <c r="B4" s="335" t="s">
        <v>351</v>
      </c>
      <c r="C4" s="336"/>
      <c r="D4" s="336"/>
      <c r="E4" s="336"/>
      <c r="F4" s="337"/>
    </row>
    <row r="5" spans="2:10" ht="19.75" customHeight="1" x14ac:dyDescent="0.3">
      <c r="B5" s="303"/>
      <c r="C5" s="304" t="s">
        <v>352</v>
      </c>
      <c r="D5" s="304" t="s">
        <v>353</v>
      </c>
      <c r="E5" s="304" t="s">
        <v>354</v>
      </c>
      <c r="F5" s="305" t="s">
        <v>355</v>
      </c>
    </row>
    <row r="6" spans="2:10" ht="17.399999999999999" customHeight="1" x14ac:dyDescent="0.3">
      <c r="B6" s="306" t="s">
        <v>356</v>
      </c>
      <c r="C6" s="307"/>
      <c r="D6" s="308">
        <v>0</v>
      </c>
      <c r="E6" s="309">
        <f>D20</f>
        <v>0</v>
      </c>
      <c r="F6" s="309">
        <f>E20</f>
        <v>0</v>
      </c>
    </row>
    <row r="7" spans="2:10" ht="17.399999999999999" customHeight="1" x14ac:dyDescent="0.3">
      <c r="B7" s="310" t="s">
        <v>357</v>
      </c>
      <c r="C7" s="338"/>
      <c r="D7" s="339"/>
      <c r="E7" s="339"/>
      <c r="F7" s="340"/>
    </row>
    <row r="8" spans="2:10" ht="17.399999999999999" customHeight="1" x14ac:dyDescent="0.3">
      <c r="B8" s="311" t="s">
        <v>358</v>
      </c>
      <c r="C8" s="312">
        <v>0.05</v>
      </c>
      <c r="D8" s="313">
        <f>+'FY24 22 Billing Rate Calc'!AL11</f>
        <v>0</v>
      </c>
      <c r="E8" s="314">
        <f>D8*$C$8+D8</f>
        <v>0</v>
      </c>
      <c r="F8" s="314">
        <f>E8*$C$8+E8</f>
        <v>0</v>
      </c>
    </row>
    <row r="9" spans="2:10" ht="17.399999999999999" customHeight="1" x14ac:dyDescent="0.3">
      <c r="B9" s="311" t="s">
        <v>359</v>
      </c>
      <c r="C9" s="312">
        <v>0.05</v>
      </c>
      <c r="D9" s="313">
        <f>+'FY24 22 Billing Rate Calc'!AL12</f>
        <v>0</v>
      </c>
      <c r="E9" s="314">
        <f>D9*$C$9+D9</f>
        <v>0</v>
      </c>
      <c r="F9" s="314">
        <f>E9*$C$9+E9</f>
        <v>0</v>
      </c>
    </row>
    <row r="10" spans="2:10" ht="17.399999999999999" customHeight="1" x14ac:dyDescent="0.3">
      <c r="B10" s="306" t="s">
        <v>188</v>
      </c>
      <c r="C10" s="307"/>
      <c r="D10" s="315">
        <f>SUM(D8:D9)</f>
        <v>0</v>
      </c>
      <c r="E10" s="315">
        <f>SUM(E8:E9)</f>
        <v>0</v>
      </c>
      <c r="F10" s="315">
        <f t="shared" ref="F10" si="0">SUM(F8:F9)</f>
        <v>0</v>
      </c>
    </row>
    <row r="11" spans="2:10" ht="14.4" customHeight="1" x14ac:dyDescent="0.3">
      <c r="B11" s="341"/>
      <c r="C11" s="341"/>
      <c r="D11" s="341"/>
      <c r="E11" s="341"/>
      <c r="F11" s="341"/>
      <c r="J11" s="316"/>
    </row>
    <row r="12" spans="2:10" ht="17.399999999999999" customHeight="1" x14ac:dyDescent="0.3">
      <c r="B12" s="310" t="s">
        <v>360</v>
      </c>
      <c r="C12" s="326"/>
      <c r="D12" s="327"/>
      <c r="E12" s="327"/>
      <c r="F12" s="328"/>
    </row>
    <row r="13" spans="2:10" ht="17.399999999999999" customHeight="1" x14ac:dyDescent="0.3">
      <c r="B13" s="311" t="s">
        <v>361</v>
      </c>
      <c r="C13" s="312">
        <v>0.02</v>
      </c>
      <c r="D13" s="313">
        <f>+'FY24 22 Billing Rate Calc'!AL17</f>
        <v>0</v>
      </c>
      <c r="E13" s="314">
        <f>D13*$C$13+D13</f>
        <v>0</v>
      </c>
      <c r="F13" s="314">
        <f>E13*$C$13+E13</f>
        <v>0</v>
      </c>
    </row>
    <row r="14" spans="2:10" ht="17.399999999999999" customHeight="1" x14ac:dyDescent="0.3">
      <c r="B14" s="311" t="s">
        <v>362</v>
      </c>
      <c r="C14" s="312">
        <v>0.05</v>
      </c>
      <c r="D14" s="313">
        <f>+'FY24 22 Billing Rate Calc'!AL16+'FY24 22 Billing Rate Calc'!AL30+'FY24 22 Billing Rate Calc'!AL31</f>
        <v>0</v>
      </c>
      <c r="E14" s="314">
        <f>D14*$C$14+D14</f>
        <v>0</v>
      </c>
      <c r="F14" s="314">
        <f>E14*$C$14+E14</f>
        <v>0</v>
      </c>
      <c r="G14" s="301" t="s">
        <v>363</v>
      </c>
    </row>
    <row r="15" spans="2:10" ht="17.399999999999999" customHeight="1" x14ac:dyDescent="0.3">
      <c r="B15" s="311" t="s">
        <v>22</v>
      </c>
      <c r="C15" s="312">
        <v>0.05</v>
      </c>
      <c r="D15" s="313">
        <f>+'FY24 22 Billing Rate Calc'!AL43-'FY24 22 Billing Rate Calc'!AL50</f>
        <v>0</v>
      </c>
      <c r="E15" s="313">
        <f>D15*$C$15+D15</f>
        <v>0</v>
      </c>
      <c r="F15" s="313">
        <f>E15*$C$15+E15</f>
        <v>0</v>
      </c>
      <c r="G15" s="301" t="s">
        <v>364</v>
      </c>
    </row>
    <row r="16" spans="2:10" ht="17.399999999999999" customHeight="1" x14ac:dyDescent="0.3">
      <c r="B16" s="311" t="s">
        <v>28</v>
      </c>
      <c r="C16" s="307"/>
      <c r="D16" s="313">
        <f>+'FY24 22 Billing Rate Calc'!AL50</f>
        <v>0</v>
      </c>
      <c r="E16" s="313"/>
      <c r="F16" s="313"/>
      <c r="G16" s="301" t="s">
        <v>365</v>
      </c>
    </row>
    <row r="17" spans="2:7" ht="17.399999999999999" customHeight="1" x14ac:dyDescent="0.3">
      <c r="B17" s="306" t="s">
        <v>194</v>
      </c>
      <c r="C17" s="307"/>
      <c r="D17" s="315">
        <f>SUM(D13:D16)</f>
        <v>0</v>
      </c>
      <c r="E17" s="315">
        <f>SUM(E13:E16)</f>
        <v>0</v>
      </c>
      <c r="F17" s="315">
        <f>SUM(F13:F16)</f>
        <v>0</v>
      </c>
    </row>
    <row r="18" spans="2:7" ht="17.399999999999999" customHeight="1" x14ac:dyDescent="0.3">
      <c r="B18" s="306" t="s">
        <v>366</v>
      </c>
      <c r="C18" s="307"/>
      <c r="D18" s="315">
        <f>+(D17-'FY24 22 Billing Rate Calc'!AL16-'FY24 22 Billing Rate Calc'!AL46-'FY24 22 Billing Rate Calc'!AL49-'FY24 22 Billing Rate Calc'!AL50)*0.225</f>
        <v>0</v>
      </c>
      <c r="E18" s="315">
        <f>+E17*0.225</f>
        <v>0</v>
      </c>
      <c r="F18" s="315">
        <f>+F17*0.225</f>
        <v>0</v>
      </c>
      <c r="G18" s="301" t="s">
        <v>367</v>
      </c>
    </row>
    <row r="19" spans="2:7" ht="17.399999999999999" customHeight="1" x14ac:dyDescent="0.3">
      <c r="B19" s="306" t="s">
        <v>368</v>
      </c>
      <c r="C19" s="318">
        <v>0.05</v>
      </c>
      <c r="D19" s="315">
        <f>+D17*C19*0.01</f>
        <v>0</v>
      </c>
      <c r="E19" s="315">
        <f>+E17*C19*0.01</f>
        <v>0</v>
      </c>
      <c r="F19" s="315">
        <f>+F17*C19*0.01</f>
        <v>0</v>
      </c>
      <c r="G19" s="301" t="s">
        <v>369</v>
      </c>
    </row>
    <row r="20" spans="2:7" ht="17.399999999999999" customHeight="1" x14ac:dyDescent="0.3">
      <c r="B20" s="306" t="s">
        <v>370</v>
      </c>
      <c r="C20" s="307"/>
      <c r="D20" s="315">
        <f>D6+D10-D17-D18-D19</f>
        <v>0</v>
      </c>
      <c r="E20" s="315">
        <f>E6+E10-E17-E18-E19</f>
        <v>0</v>
      </c>
      <c r="F20" s="315">
        <f>F6+F10-F17-F18-F19</f>
        <v>0</v>
      </c>
    </row>
  </sheetData>
  <mergeCells count="6">
    <mergeCell ref="C12:F12"/>
    <mergeCell ref="B2:F2"/>
    <mergeCell ref="B3:F3"/>
    <mergeCell ref="B4:F4"/>
    <mergeCell ref="C7:F7"/>
    <mergeCell ref="B11:F1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8"/>
  <sheetViews>
    <sheetView topLeftCell="A10" workbookViewId="0">
      <selection activeCell="E37" sqref="E37"/>
    </sheetView>
  </sheetViews>
  <sheetFormatPr defaultColWidth="9.08984375" defaultRowHeight="14.5" x14ac:dyDescent="0.35"/>
  <cols>
    <col min="1" max="1" width="38" style="45" customWidth="1"/>
    <col min="2" max="2" width="14.90625" style="45" customWidth="1"/>
    <col min="3" max="3" width="16.36328125" style="45" customWidth="1"/>
    <col min="4" max="4" width="28.90625" style="45" customWidth="1"/>
    <col min="5" max="5" width="11.36328125" style="45" customWidth="1"/>
    <col min="6" max="16384" width="9.08984375" style="45"/>
  </cols>
  <sheetData>
    <row r="1" spans="1:5" ht="15" customHeight="1" x14ac:dyDescent="0.45">
      <c r="A1" s="344" t="s">
        <v>148</v>
      </c>
      <c r="B1" s="344"/>
      <c r="C1" s="344"/>
      <c r="D1" s="344"/>
      <c r="E1" s="83"/>
    </row>
    <row r="2" spans="1:5" ht="15" customHeight="1" x14ac:dyDescent="0.45">
      <c r="A2" s="344"/>
      <c r="B2" s="344"/>
      <c r="C2" s="344"/>
      <c r="D2" s="344"/>
      <c r="E2" s="83"/>
    </row>
    <row r="3" spans="1:5" ht="15" customHeight="1" x14ac:dyDescent="0.45">
      <c r="A3" s="344"/>
      <c r="B3" s="344"/>
      <c r="C3" s="344"/>
      <c r="D3" s="344"/>
      <c r="E3" s="83"/>
    </row>
    <row r="4" spans="1:5" x14ac:dyDescent="0.35">
      <c r="A4" s="46"/>
      <c r="B4" s="46"/>
      <c r="C4" s="46"/>
      <c r="D4" s="46"/>
    </row>
    <row r="5" spans="1:5" ht="29" x14ac:dyDescent="0.35">
      <c r="A5" s="79" t="s">
        <v>0</v>
      </c>
      <c r="B5" s="80" t="s">
        <v>1</v>
      </c>
      <c r="C5" s="80" t="s">
        <v>2</v>
      </c>
      <c r="D5" s="81" t="s">
        <v>167</v>
      </c>
    </row>
    <row r="6" spans="1:5" x14ac:dyDescent="0.35">
      <c r="A6" s="47" t="s">
        <v>3</v>
      </c>
      <c r="B6" s="67">
        <f>C6*12</f>
        <v>0</v>
      </c>
      <c r="C6" s="68">
        <v>0</v>
      </c>
      <c r="D6" s="67">
        <v>0</v>
      </c>
    </row>
    <row r="7" spans="1:5" x14ac:dyDescent="0.35">
      <c r="A7" s="47" t="s">
        <v>4</v>
      </c>
      <c r="B7" s="67">
        <f t="shared" ref="B7:B16" si="0">C7*12</f>
        <v>0</v>
      </c>
      <c r="C7" s="68">
        <v>0</v>
      </c>
      <c r="D7" s="67">
        <v>0</v>
      </c>
    </row>
    <row r="8" spans="1:5" x14ac:dyDescent="0.35">
      <c r="A8" s="73" t="s">
        <v>5</v>
      </c>
      <c r="B8" s="70">
        <f t="shared" si="0"/>
        <v>24900</v>
      </c>
      <c r="C8" s="77">
        <f>SUM(C9:C14)</f>
        <v>2075</v>
      </c>
      <c r="D8" s="77">
        <f>SUM(D9:D14)</f>
        <v>127</v>
      </c>
    </row>
    <row r="9" spans="1:5" x14ac:dyDescent="0.35">
      <c r="A9" s="64" t="s">
        <v>159</v>
      </c>
      <c r="B9" s="67">
        <f t="shared" si="0"/>
        <v>3333.070866141732</v>
      </c>
      <c r="C9" s="68">
        <f>D9*D62</f>
        <v>277.75590551181102</v>
      </c>
      <c r="D9" s="68">
        <v>17</v>
      </c>
    </row>
    <row r="10" spans="1:5" x14ac:dyDescent="0.35">
      <c r="A10" s="64" t="s">
        <v>160</v>
      </c>
      <c r="B10" s="67">
        <f t="shared" si="0"/>
        <v>784.25196850393706</v>
      </c>
      <c r="C10" s="68">
        <f>D10*D63</f>
        <v>65.354330708661422</v>
      </c>
      <c r="D10" s="68">
        <v>4</v>
      </c>
    </row>
    <row r="11" spans="1:5" x14ac:dyDescent="0.35">
      <c r="A11" s="64" t="s">
        <v>161</v>
      </c>
      <c r="B11" s="67">
        <f t="shared" si="0"/>
        <v>6666.1417322834641</v>
      </c>
      <c r="C11" s="89">
        <f>D11*D64*2</f>
        <v>555.51181102362204</v>
      </c>
      <c r="D11" s="68">
        <v>34</v>
      </c>
    </row>
    <row r="12" spans="1:5" x14ac:dyDescent="0.35">
      <c r="A12" s="64" t="s">
        <v>162</v>
      </c>
      <c r="B12" s="67">
        <f t="shared" si="0"/>
        <v>1764.5669291338586</v>
      </c>
      <c r="C12" s="68">
        <f>D12*D65</f>
        <v>147.04724409448821</v>
      </c>
      <c r="D12" s="92">
        <v>9</v>
      </c>
    </row>
    <row r="13" spans="1:5" x14ac:dyDescent="0.35">
      <c r="A13" s="64" t="s">
        <v>163</v>
      </c>
      <c r="B13" s="67">
        <f t="shared" si="0"/>
        <v>588.18897637795283</v>
      </c>
      <c r="C13" s="68">
        <f>D13*D66</f>
        <v>49.015748031496067</v>
      </c>
      <c r="D13" s="68">
        <v>3</v>
      </c>
    </row>
    <row r="14" spans="1:5" x14ac:dyDescent="0.35">
      <c r="A14" s="64" t="s">
        <v>164</v>
      </c>
      <c r="B14" s="67">
        <f t="shared" si="0"/>
        <v>11763.779527559056</v>
      </c>
      <c r="C14" s="68">
        <f>D14*D67*2</f>
        <v>980.3149606299213</v>
      </c>
      <c r="D14" s="68">
        <v>60</v>
      </c>
    </row>
    <row r="15" spans="1:5" x14ac:dyDescent="0.35">
      <c r="A15" s="64" t="s">
        <v>179</v>
      </c>
      <c r="B15" s="67">
        <f t="shared" ref="B15" si="1">C15*12</f>
        <v>16469.291338582676</v>
      </c>
      <c r="C15" s="68">
        <f>D15*D68*2</f>
        <v>1372.4409448818897</v>
      </c>
      <c r="D15" s="68">
        <v>15</v>
      </c>
    </row>
    <row r="16" spans="1:5" x14ac:dyDescent="0.35">
      <c r="A16" s="47" t="s">
        <v>6</v>
      </c>
      <c r="B16" s="67">
        <f t="shared" si="0"/>
        <v>0</v>
      </c>
      <c r="C16" s="68">
        <v>0</v>
      </c>
      <c r="D16" s="67">
        <v>0</v>
      </c>
    </row>
    <row r="17" spans="1:4" ht="15" thickBot="1" x14ac:dyDescent="0.4">
      <c r="A17" s="48" t="s">
        <v>7</v>
      </c>
      <c r="B17" s="69">
        <f>SUM(B6:B8)+B16</f>
        <v>24900</v>
      </c>
      <c r="C17" s="69">
        <f>SUM(C6:C8)+C16</f>
        <v>2075</v>
      </c>
      <c r="D17" s="69">
        <f>SUM(D6:D8)+D16</f>
        <v>127</v>
      </c>
    </row>
    <row r="18" spans="1:4" ht="15" thickTop="1" x14ac:dyDescent="0.35"/>
    <row r="19" spans="1:4" hidden="1" x14ac:dyDescent="0.35"/>
    <row r="23" spans="1:4" x14ac:dyDescent="0.35">
      <c r="A23" s="63" t="s">
        <v>8</v>
      </c>
      <c r="B23" s="49"/>
      <c r="C23" s="49"/>
      <c r="D23" s="49"/>
    </row>
    <row r="24" spans="1:4" x14ac:dyDescent="0.35">
      <c r="A24" s="47" t="s">
        <v>9</v>
      </c>
      <c r="B24" s="66">
        <f t="shared" ref="B24" si="2">C24*12</f>
        <v>0</v>
      </c>
      <c r="C24" s="66">
        <v>0</v>
      </c>
    </row>
    <row r="25" spans="1:4" x14ac:dyDescent="0.35">
      <c r="A25" s="47"/>
      <c r="B25" s="65"/>
      <c r="C25" s="65"/>
    </row>
    <row r="26" spans="1:4" x14ac:dyDescent="0.35">
      <c r="A26" s="47" t="s">
        <v>154</v>
      </c>
      <c r="B26" s="77">
        <f>C26*12</f>
        <v>18360</v>
      </c>
      <c r="C26" s="93">
        <f>C27+C30</f>
        <v>1530</v>
      </c>
    </row>
    <row r="27" spans="1:4" x14ac:dyDescent="0.35">
      <c r="A27" s="50" t="s">
        <v>149</v>
      </c>
      <c r="B27" s="68">
        <f>C27*12</f>
        <v>2784</v>
      </c>
      <c r="C27" s="90">
        <f>SUM(C28:C29)</f>
        <v>232</v>
      </c>
      <c r="D27" s="45" t="s">
        <v>150</v>
      </c>
    </row>
    <row r="28" spans="1:4" x14ac:dyDescent="0.35">
      <c r="A28" s="94" t="s">
        <v>181</v>
      </c>
      <c r="B28" s="68">
        <f t="shared" ref="B28:B32" si="3">C28*12</f>
        <v>564</v>
      </c>
      <c r="C28" s="68">
        <f>ROUNDUP((C29*0.254),0)</f>
        <v>47</v>
      </c>
    </row>
    <row r="29" spans="1:4" x14ac:dyDescent="0.35">
      <c r="A29" s="91" t="s">
        <v>183</v>
      </c>
      <c r="B29" s="68">
        <f t="shared" si="3"/>
        <v>2220</v>
      </c>
      <c r="C29" s="90">
        <v>185</v>
      </c>
    </row>
    <row r="30" spans="1:4" x14ac:dyDescent="0.35">
      <c r="A30" s="50" t="s">
        <v>151</v>
      </c>
      <c r="B30" s="68">
        <f t="shared" si="3"/>
        <v>15576</v>
      </c>
      <c r="C30" s="68">
        <f>SUM(C31:C32)</f>
        <v>1298</v>
      </c>
    </row>
    <row r="31" spans="1:4" x14ac:dyDescent="0.35">
      <c r="A31" s="52" t="s">
        <v>152</v>
      </c>
      <c r="B31" s="68">
        <f t="shared" si="3"/>
        <v>15444</v>
      </c>
      <c r="C31" s="90">
        <f>ROUNDUP(((3830.36+30.64)/3),0)</f>
        <v>1287</v>
      </c>
    </row>
    <row r="32" spans="1:4" x14ac:dyDescent="0.35">
      <c r="A32" s="95" t="s">
        <v>182</v>
      </c>
      <c r="B32" s="68">
        <f t="shared" si="3"/>
        <v>132</v>
      </c>
      <c r="C32" s="68">
        <f>ROUNDUP((0.008*C31),0)</f>
        <v>11</v>
      </c>
    </row>
    <row r="33" spans="1:3" x14ac:dyDescent="0.35">
      <c r="B33" s="68"/>
      <c r="C33" s="68"/>
    </row>
    <row r="34" spans="1:3" x14ac:dyDescent="0.35">
      <c r="A34" s="53"/>
      <c r="B34" s="67"/>
      <c r="C34" s="67"/>
    </row>
    <row r="35" spans="1:3" x14ac:dyDescent="0.35">
      <c r="A35" s="47" t="s">
        <v>10</v>
      </c>
      <c r="B35" s="67">
        <f t="shared" ref="B35" si="4">C35*12</f>
        <v>0</v>
      </c>
      <c r="C35" s="67">
        <v>0</v>
      </c>
    </row>
    <row r="36" spans="1:3" x14ac:dyDescent="0.35">
      <c r="A36" s="47"/>
      <c r="B36" s="67"/>
      <c r="C36" s="67"/>
    </row>
    <row r="37" spans="1:3" x14ac:dyDescent="0.35">
      <c r="A37" s="54" t="s">
        <v>28</v>
      </c>
      <c r="B37" s="67">
        <f t="shared" ref="B37" si="5">C37*12</f>
        <v>0</v>
      </c>
      <c r="C37" s="67">
        <v>0</v>
      </c>
    </row>
    <row r="38" spans="1:3" x14ac:dyDescent="0.35">
      <c r="A38" s="54"/>
      <c r="B38" s="67"/>
      <c r="C38" s="67"/>
    </row>
    <row r="39" spans="1:3" x14ac:dyDescent="0.35">
      <c r="A39" s="47" t="s">
        <v>11</v>
      </c>
      <c r="B39" s="67">
        <f t="shared" ref="B39" si="6">C39*12</f>
        <v>6240</v>
      </c>
      <c r="C39" s="68">
        <f>206+60+5+33+135+81</f>
        <v>520</v>
      </c>
    </row>
    <row r="40" spans="1:3" x14ac:dyDescent="0.35">
      <c r="A40" s="47"/>
      <c r="B40" s="67"/>
      <c r="C40" s="67"/>
    </row>
    <row r="41" spans="1:3" x14ac:dyDescent="0.35">
      <c r="A41" s="47" t="s">
        <v>22</v>
      </c>
      <c r="B41" s="67">
        <f t="shared" ref="B41:B47" si="7">C41*12</f>
        <v>300</v>
      </c>
      <c r="C41" s="68">
        <f>SUM(C42:C47)</f>
        <v>25</v>
      </c>
    </row>
    <row r="42" spans="1:3" x14ac:dyDescent="0.35">
      <c r="A42" s="51" t="s">
        <v>153</v>
      </c>
      <c r="B42" s="67">
        <f t="shared" si="7"/>
        <v>300</v>
      </c>
      <c r="C42" s="68">
        <v>25</v>
      </c>
    </row>
    <row r="43" spans="1:3" x14ac:dyDescent="0.35">
      <c r="A43" s="51" t="s">
        <v>155</v>
      </c>
      <c r="B43" s="67">
        <f t="shared" si="7"/>
        <v>0</v>
      </c>
      <c r="C43" s="68">
        <v>0</v>
      </c>
    </row>
    <row r="44" spans="1:3" x14ac:dyDescent="0.35">
      <c r="A44" s="51" t="s">
        <v>156</v>
      </c>
      <c r="B44" s="67">
        <f t="shared" si="7"/>
        <v>0</v>
      </c>
      <c r="C44" s="68">
        <v>0</v>
      </c>
    </row>
    <row r="45" spans="1:3" x14ac:dyDescent="0.35">
      <c r="A45" s="51" t="s">
        <v>21</v>
      </c>
      <c r="B45" s="67">
        <f t="shared" si="7"/>
        <v>0</v>
      </c>
      <c r="C45" s="68">
        <v>0</v>
      </c>
    </row>
    <row r="46" spans="1:3" x14ac:dyDescent="0.35">
      <c r="A46" s="51" t="s">
        <v>157</v>
      </c>
      <c r="B46" s="67">
        <f t="shared" si="7"/>
        <v>0</v>
      </c>
      <c r="C46" s="68">
        <v>0</v>
      </c>
    </row>
    <row r="47" spans="1:3" x14ac:dyDescent="0.35">
      <c r="A47" s="51" t="s">
        <v>158</v>
      </c>
      <c r="B47" s="67">
        <f t="shared" si="7"/>
        <v>0</v>
      </c>
      <c r="C47" s="68">
        <v>0</v>
      </c>
    </row>
    <row r="48" spans="1:3" x14ac:dyDescent="0.35">
      <c r="A48" s="47"/>
      <c r="B48" s="67"/>
      <c r="C48" s="68"/>
    </row>
    <row r="49" spans="1:4" s="62" customFormat="1" ht="15" thickBot="1" x14ac:dyDescent="0.4">
      <c r="A49" s="48" t="s">
        <v>12</v>
      </c>
      <c r="B49" s="69">
        <f>C49*12</f>
        <v>24900</v>
      </c>
      <c r="C49" s="69">
        <f>C41+C39+C37+C35+C26+C24</f>
        <v>2075</v>
      </c>
    </row>
    <row r="50" spans="1:4" ht="15" thickTop="1" x14ac:dyDescent="0.35"/>
    <row r="51" spans="1:4" x14ac:dyDescent="0.35">
      <c r="A51" s="47"/>
    </row>
    <row r="52" spans="1:4" x14ac:dyDescent="0.35">
      <c r="A52" s="47"/>
    </row>
    <row r="53" spans="1:4" x14ac:dyDescent="0.35">
      <c r="A53" s="63" t="s">
        <v>165</v>
      </c>
      <c r="B53" s="49"/>
      <c r="C53" s="49"/>
    </row>
    <row r="54" spans="1:4" x14ac:dyDescent="0.35">
      <c r="A54" s="54" t="s">
        <v>168</v>
      </c>
      <c r="B54" s="76">
        <f>C49</f>
        <v>2075</v>
      </c>
    </row>
    <row r="55" spans="1:4" x14ac:dyDescent="0.35">
      <c r="A55" s="71" t="s">
        <v>166</v>
      </c>
      <c r="B55" s="72">
        <f>D17</f>
        <v>127</v>
      </c>
    </row>
    <row r="56" spans="1:4" x14ac:dyDescent="0.35">
      <c r="A56" s="74" t="s">
        <v>169</v>
      </c>
      <c r="B56" s="88">
        <f>B54/B55</f>
        <v>16.338582677165356</v>
      </c>
    </row>
    <row r="60" spans="1:4" x14ac:dyDescent="0.35">
      <c r="A60" s="75" t="s">
        <v>170</v>
      </c>
      <c r="B60" s="49"/>
      <c r="C60" s="49"/>
      <c r="D60" s="49"/>
    </row>
    <row r="61" spans="1:4" s="78" customFormat="1" x14ac:dyDescent="0.25">
      <c r="A61" s="58" t="s">
        <v>171</v>
      </c>
      <c r="B61" s="345" t="s">
        <v>172</v>
      </c>
      <c r="C61" s="345"/>
      <c r="D61" s="82" t="s">
        <v>180</v>
      </c>
    </row>
    <row r="62" spans="1:4" x14ac:dyDescent="0.35">
      <c r="A62" s="64" t="s">
        <v>159</v>
      </c>
      <c r="B62" s="343">
        <v>1</v>
      </c>
      <c r="C62" s="343"/>
      <c r="D62" s="65">
        <f>$B$56*B62</f>
        <v>16.338582677165356</v>
      </c>
    </row>
    <row r="63" spans="1:4" x14ac:dyDescent="0.35">
      <c r="A63" s="64" t="s">
        <v>160</v>
      </c>
      <c r="B63" s="343">
        <v>1</v>
      </c>
      <c r="C63" s="343"/>
      <c r="D63" s="65">
        <f t="shared" ref="D63:D67" si="8">$B$56*B63</f>
        <v>16.338582677165356</v>
      </c>
    </row>
    <row r="64" spans="1:4" x14ac:dyDescent="0.35">
      <c r="A64" s="64" t="s">
        <v>161</v>
      </c>
      <c r="B64" s="343">
        <v>0.5</v>
      </c>
      <c r="C64" s="343"/>
      <c r="D64" s="65">
        <f t="shared" si="8"/>
        <v>8.1692913385826778</v>
      </c>
    </row>
    <row r="65" spans="1:4" x14ac:dyDescent="0.35">
      <c r="A65" s="64" t="s">
        <v>162</v>
      </c>
      <c r="B65" s="343">
        <v>1</v>
      </c>
      <c r="C65" s="343"/>
      <c r="D65" s="65">
        <f t="shared" si="8"/>
        <v>16.338582677165356</v>
      </c>
    </row>
    <row r="66" spans="1:4" x14ac:dyDescent="0.35">
      <c r="A66" s="64" t="s">
        <v>163</v>
      </c>
      <c r="B66" s="343">
        <v>1</v>
      </c>
      <c r="C66" s="343"/>
      <c r="D66" s="65">
        <f t="shared" si="8"/>
        <v>16.338582677165356</v>
      </c>
    </row>
    <row r="67" spans="1:4" x14ac:dyDescent="0.35">
      <c r="A67" s="64" t="s">
        <v>164</v>
      </c>
      <c r="B67" s="343">
        <v>0.5</v>
      </c>
      <c r="C67" s="343"/>
      <c r="D67" s="65">
        <f t="shared" si="8"/>
        <v>8.1692913385826778</v>
      </c>
    </row>
    <row r="68" spans="1:4" x14ac:dyDescent="0.35">
      <c r="A68" s="64" t="s">
        <v>179</v>
      </c>
      <c r="B68" s="342">
        <v>2.8</v>
      </c>
      <c r="C68" s="342"/>
      <c r="D68" s="65">
        <f t="shared" ref="D68" si="9">$B$56*B68</f>
        <v>45.748031496062993</v>
      </c>
    </row>
  </sheetData>
  <mergeCells count="9">
    <mergeCell ref="B68:C68"/>
    <mergeCell ref="B67:C67"/>
    <mergeCell ref="B66:C66"/>
    <mergeCell ref="B65:C65"/>
    <mergeCell ref="A1:D3"/>
    <mergeCell ref="B61:C61"/>
    <mergeCell ref="B62:C62"/>
    <mergeCell ref="B63:C63"/>
    <mergeCell ref="B64:C64"/>
  </mergeCells>
  <pageMargins left="0.7" right="0.7" top="0.75" bottom="0.75" header="0.3" footer="0.3"/>
  <pageSetup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workbookViewId="0">
      <selection activeCell="A2" sqref="A2:F2"/>
    </sheetView>
  </sheetViews>
  <sheetFormatPr defaultColWidth="9.08984375" defaultRowHeight="14.5" x14ac:dyDescent="0.35"/>
  <cols>
    <col min="1" max="1" width="27.36328125" style="45" bestFit="1" customWidth="1"/>
    <col min="2" max="2" width="12.54296875" style="45" bestFit="1" customWidth="1"/>
    <col min="3" max="3" width="9.08984375" style="45"/>
    <col min="4" max="4" width="12.54296875" style="45" bestFit="1" customWidth="1"/>
    <col min="5" max="5" width="9.08984375" style="45"/>
    <col min="6" max="6" width="12.54296875" style="45" bestFit="1" customWidth="1"/>
    <col min="7" max="16384" width="9.08984375" style="45"/>
  </cols>
  <sheetData>
    <row r="1" spans="1:6" ht="18.5" x14ac:dyDescent="0.35">
      <c r="A1" s="346" t="s">
        <v>13</v>
      </c>
      <c r="B1" s="346"/>
      <c r="C1" s="346"/>
      <c r="D1" s="346"/>
      <c r="E1" s="346"/>
      <c r="F1" s="346"/>
    </row>
    <row r="2" spans="1:6" ht="18.5" x14ac:dyDescent="0.35">
      <c r="A2" s="347" t="s">
        <v>143</v>
      </c>
      <c r="B2" s="347"/>
      <c r="C2" s="347"/>
      <c r="D2" s="347"/>
      <c r="E2" s="347"/>
      <c r="F2" s="347"/>
    </row>
    <row r="3" spans="1:6" x14ac:dyDescent="0.35">
      <c r="A3" s="55"/>
      <c r="B3" s="55"/>
      <c r="C3" s="55"/>
      <c r="D3" s="55"/>
      <c r="E3" s="55"/>
      <c r="F3" s="55"/>
    </row>
    <row r="4" spans="1:6" x14ac:dyDescent="0.35">
      <c r="A4" s="55"/>
      <c r="B4" s="56" t="s">
        <v>14</v>
      </c>
      <c r="C4" s="55"/>
      <c r="D4" s="56" t="s">
        <v>15</v>
      </c>
      <c r="E4" s="55"/>
      <c r="F4" s="56" t="s">
        <v>144</v>
      </c>
    </row>
    <row r="6" spans="1:6" x14ac:dyDescent="0.35">
      <c r="A6" s="57" t="s">
        <v>16</v>
      </c>
      <c r="B6" s="72">
        <v>0</v>
      </c>
      <c r="C6" s="84"/>
      <c r="D6" s="72">
        <f>B21</f>
        <v>0</v>
      </c>
      <c r="E6" s="84"/>
      <c r="F6" s="72">
        <f>D21</f>
        <v>0</v>
      </c>
    </row>
    <row r="7" spans="1:6" x14ac:dyDescent="0.35">
      <c r="A7" s="55"/>
      <c r="B7" s="84"/>
      <c r="C7" s="84"/>
      <c r="D7" s="84"/>
      <c r="E7" s="84"/>
      <c r="F7" s="84"/>
    </row>
    <row r="8" spans="1:6" x14ac:dyDescent="0.35">
      <c r="A8" s="58" t="s">
        <v>0</v>
      </c>
      <c r="B8" s="72">
        <f>'FY24 22 Billing Rate Calc'!AL13</f>
        <v>0</v>
      </c>
      <c r="C8" s="84"/>
      <c r="D8" s="72">
        <f>B8*1.03</f>
        <v>0</v>
      </c>
      <c r="E8" s="84"/>
      <c r="F8" s="72">
        <f>D8*1.03</f>
        <v>0</v>
      </c>
    </row>
    <row r="9" spans="1:6" x14ac:dyDescent="0.35">
      <c r="A9" s="58"/>
      <c r="B9" s="84"/>
      <c r="C9" s="84"/>
      <c r="D9" s="84"/>
      <c r="E9" s="84"/>
      <c r="F9" s="84"/>
    </row>
    <row r="10" spans="1:6" x14ac:dyDescent="0.35">
      <c r="A10" s="58" t="s">
        <v>17</v>
      </c>
      <c r="B10" s="84"/>
      <c r="C10" s="84"/>
      <c r="D10" s="84"/>
      <c r="E10" s="84"/>
      <c r="F10" s="84"/>
    </row>
    <row r="11" spans="1:6" x14ac:dyDescent="0.35">
      <c r="A11" s="59" t="s">
        <v>25</v>
      </c>
      <c r="B11" s="84">
        <f>'FY24 22 Billing Rate Calc'!AL16</f>
        <v>0</v>
      </c>
      <c r="C11" s="84"/>
      <c r="D11" s="84">
        <f>B11*1.03</f>
        <v>0</v>
      </c>
      <c r="E11" s="84"/>
      <c r="F11" s="84">
        <f>D11*1.03</f>
        <v>0</v>
      </c>
    </row>
    <row r="12" spans="1:6" x14ac:dyDescent="0.35">
      <c r="A12" s="59" t="s">
        <v>18</v>
      </c>
      <c r="B12" s="84">
        <f>B13+B14</f>
        <v>0</v>
      </c>
      <c r="C12" s="84"/>
      <c r="D12" s="84">
        <f>D13+D14</f>
        <v>0</v>
      </c>
      <c r="E12" s="84"/>
      <c r="F12" s="84">
        <f>F13+F14</f>
        <v>0</v>
      </c>
    </row>
    <row r="13" spans="1:6" x14ac:dyDescent="0.35">
      <c r="A13" s="60" t="s">
        <v>19</v>
      </c>
      <c r="B13" s="84">
        <f>'FY24 22 Billing Rate Calc'!AL18+'FY24 22 Billing Rate Calc'!AL28</f>
        <v>0</v>
      </c>
      <c r="C13" s="84"/>
      <c r="D13" s="84">
        <f t="shared" ref="D13:D18" si="0">B13*1.03</f>
        <v>0</v>
      </c>
      <c r="E13" s="84"/>
      <c r="F13" s="84">
        <f t="shared" ref="F13:F18" si="1">D13*1.03</f>
        <v>0</v>
      </c>
    </row>
    <row r="14" spans="1:6" x14ac:dyDescent="0.35">
      <c r="A14" s="60" t="s">
        <v>20</v>
      </c>
      <c r="B14" s="84">
        <f>'FY24 22 Billing Rate Calc'!AL19+'FY24 22 Billing Rate Calc'!AL29</f>
        <v>0</v>
      </c>
      <c r="C14" s="84"/>
      <c r="D14" s="84">
        <f t="shared" si="0"/>
        <v>0</v>
      </c>
      <c r="E14" s="84"/>
      <c r="F14" s="84">
        <f t="shared" si="1"/>
        <v>0</v>
      </c>
    </row>
    <row r="15" spans="1:6" hidden="1" x14ac:dyDescent="0.35">
      <c r="A15" s="59" t="s">
        <v>26</v>
      </c>
      <c r="B15" s="84">
        <f>'FY24 22 Billing Rate Calc'!AL16</f>
        <v>0</v>
      </c>
      <c r="C15" s="84"/>
      <c r="D15" s="84">
        <f t="shared" si="0"/>
        <v>0</v>
      </c>
      <c r="E15" s="84"/>
      <c r="F15" s="84">
        <f t="shared" si="1"/>
        <v>0</v>
      </c>
    </row>
    <row r="16" spans="1:6" hidden="1" x14ac:dyDescent="0.35">
      <c r="A16" s="59" t="s">
        <v>28</v>
      </c>
      <c r="B16" s="84">
        <v>0</v>
      </c>
      <c r="C16" s="84"/>
      <c r="D16" s="84">
        <f t="shared" si="0"/>
        <v>0</v>
      </c>
      <c r="E16" s="84"/>
      <c r="F16" s="84">
        <f t="shared" si="1"/>
        <v>0</v>
      </c>
    </row>
    <row r="17" spans="1:6" x14ac:dyDescent="0.35">
      <c r="A17" s="59" t="s">
        <v>27</v>
      </c>
      <c r="B17" s="84">
        <f>'FY24 22 Billing Rate Calc'!AL31</f>
        <v>0</v>
      </c>
      <c r="C17" s="84"/>
      <c r="D17" s="84">
        <f t="shared" si="0"/>
        <v>0</v>
      </c>
      <c r="E17" s="84"/>
      <c r="F17" s="84">
        <f t="shared" si="1"/>
        <v>0</v>
      </c>
    </row>
    <row r="18" spans="1:6" x14ac:dyDescent="0.35">
      <c r="A18" s="59" t="s">
        <v>22</v>
      </c>
      <c r="B18" s="72">
        <f>'FY24 22 Billing Rate Calc'!AL43</f>
        <v>0</v>
      </c>
      <c r="C18" s="84"/>
      <c r="D18" s="72">
        <f t="shared" si="0"/>
        <v>0</v>
      </c>
      <c r="E18" s="84"/>
      <c r="F18" s="72">
        <f t="shared" si="1"/>
        <v>0</v>
      </c>
    </row>
    <row r="19" spans="1:6" x14ac:dyDescent="0.35">
      <c r="A19" s="61" t="s">
        <v>23</v>
      </c>
      <c r="B19" s="84">
        <f>SUM(B15:B18)+SUM(B11:B12)</f>
        <v>0</v>
      </c>
      <c r="C19" s="84"/>
      <c r="D19" s="84">
        <f>SUM(D15:D18)+SUM(D11:D12)</f>
        <v>0</v>
      </c>
      <c r="E19" s="84"/>
      <c r="F19" s="84">
        <f>SUM(F15:F18)+SUM(F11:F12)</f>
        <v>0</v>
      </c>
    </row>
    <row r="20" spans="1:6" x14ac:dyDescent="0.35">
      <c r="A20" s="59"/>
    </row>
    <row r="21" spans="1:6" x14ac:dyDescent="0.35">
      <c r="A21" s="57" t="s">
        <v>24</v>
      </c>
      <c r="B21" s="84">
        <f>B6+B8-B19</f>
        <v>0</v>
      </c>
      <c r="D21" s="84">
        <f>D6+D8-D19</f>
        <v>0</v>
      </c>
      <c r="F21" s="84">
        <f>F6+F8-F19</f>
        <v>0</v>
      </c>
    </row>
    <row r="24" spans="1:6" x14ac:dyDescent="0.35">
      <c r="A24" s="348" t="s">
        <v>173</v>
      </c>
      <c r="B24" s="348"/>
      <c r="C24" s="348"/>
      <c r="D24" s="348"/>
      <c r="E24" s="348"/>
      <c r="F24" s="348"/>
    </row>
    <row r="25" spans="1:6" x14ac:dyDescent="0.35">
      <c r="A25" s="349" t="s">
        <v>174</v>
      </c>
      <c r="B25" s="349"/>
      <c r="C25" s="349"/>
      <c r="D25" s="349"/>
      <c r="E25" s="349"/>
      <c r="F25" s="349"/>
    </row>
  </sheetData>
  <mergeCells count="4">
    <mergeCell ref="A1:F1"/>
    <mergeCell ref="A2:F2"/>
    <mergeCell ref="A24:F24"/>
    <mergeCell ref="A25:F2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23"/>
  <sheetViews>
    <sheetView topLeftCell="A21" zoomScaleNormal="100" workbookViewId="0">
      <selection activeCell="F38" sqref="F38"/>
    </sheetView>
  </sheetViews>
  <sheetFormatPr defaultRowHeight="12.5" x14ac:dyDescent="0.25"/>
  <cols>
    <col min="1" max="1" width="10.90625" style="2" customWidth="1"/>
    <col min="2" max="2" width="3.6328125" style="2" customWidth="1"/>
    <col min="3" max="3" width="9.08984375" style="2"/>
    <col min="4" max="4" width="9.453125" style="2" customWidth="1"/>
    <col min="5" max="5" width="3.36328125" style="2" customWidth="1"/>
    <col min="6" max="6" width="16" style="2" bestFit="1" customWidth="1"/>
    <col min="7" max="7" width="1.36328125" style="2" customWidth="1"/>
    <col min="8" max="8" width="14.6328125" style="6" customWidth="1"/>
    <col min="9" max="9" width="1" style="2" customWidth="1"/>
    <col min="10" max="10" width="12.08984375" style="2" customWidth="1"/>
    <col min="11" max="11" width="14.08984375" style="2" customWidth="1"/>
    <col min="12" max="12" width="20.36328125" style="6" customWidth="1"/>
    <col min="13" max="13" width="17.54296875" style="2" customWidth="1"/>
    <col min="14" max="256" width="9.08984375" style="2"/>
    <col min="257" max="257" width="10.90625" style="2" customWidth="1"/>
    <col min="258" max="258" width="3.6328125" style="2" customWidth="1"/>
    <col min="259" max="259" width="9.08984375" style="2"/>
    <col min="260" max="260" width="9.453125" style="2" customWidth="1"/>
    <col min="261" max="261" width="3.36328125" style="2" customWidth="1"/>
    <col min="262" max="262" width="11.36328125" style="2" bestFit="1" customWidth="1"/>
    <col min="263" max="263" width="1.36328125" style="2" customWidth="1"/>
    <col min="264" max="264" width="14.6328125" style="2" customWidth="1"/>
    <col min="265" max="265" width="1" style="2" customWidth="1"/>
    <col min="266" max="266" width="12.08984375" style="2" customWidth="1"/>
    <col min="267" max="267" width="14.08984375" style="2" customWidth="1"/>
    <col min="268" max="268" width="20.36328125" style="2" customWidth="1"/>
    <col min="269" max="269" width="17.54296875" style="2" customWidth="1"/>
    <col min="270" max="512" width="9.08984375" style="2"/>
    <col min="513" max="513" width="10.90625" style="2" customWidth="1"/>
    <col min="514" max="514" width="3.6328125" style="2" customWidth="1"/>
    <col min="515" max="515" width="9.08984375" style="2"/>
    <col min="516" max="516" width="9.453125" style="2" customWidth="1"/>
    <col min="517" max="517" width="3.36328125" style="2" customWidth="1"/>
    <col min="518" max="518" width="11.36328125" style="2" bestFit="1" customWidth="1"/>
    <col min="519" max="519" width="1.36328125" style="2" customWidth="1"/>
    <col min="520" max="520" width="14.6328125" style="2" customWidth="1"/>
    <col min="521" max="521" width="1" style="2" customWidth="1"/>
    <col min="522" max="522" width="12.08984375" style="2" customWidth="1"/>
    <col min="523" max="523" width="14.08984375" style="2" customWidth="1"/>
    <col min="524" max="524" width="20.36328125" style="2" customWidth="1"/>
    <col min="525" max="525" width="17.54296875" style="2" customWidth="1"/>
    <col min="526" max="768" width="9.08984375" style="2"/>
    <col min="769" max="769" width="10.90625" style="2" customWidth="1"/>
    <col min="770" max="770" width="3.6328125" style="2" customWidth="1"/>
    <col min="771" max="771" width="9.08984375" style="2"/>
    <col min="772" max="772" width="9.453125" style="2" customWidth="1"/>
    <col min="773" max="773" width="3.36328125" style="2" customWidth="1"/>
    <col min="774" max="774" width="11.36328125" style="2" bestFit="1" customWidth="1"/>
    <col min="775" max="775" width="1.36328125" style="2" customWidth="1"/>
    <col min="776" max="776" width="14.6328125" style="2" customWidth="1"/>
    <col min="777" max="777" width="1" style="2" customWidth="1"/>
    <col min="778" max="778" width="12.08984375" style="2" customWidth="1"/>
    <col min="779" max="779" width="14.08984375" style="2" customWidth="1"/>
    <col min="780" max="780" width="20.36328125" style="2" customWidth="1"/>
    <col min="781" max="781" width="17.54296875" style="2" customWidth="1"/>
    <col min="782" max="1024" width="9.08984375" style="2"/>
    <col min="1025" max="1025" width="10.90625" style="2" customWidth="1"/>
    <col min="1026" max="1026" width="3.6328125" style="2" customWidth="1"/>
    <col min="1027" max="1027" width="9.08984375" style="2"/>
    <col min="1028" max="1028" width="9.453125" style="2" customWidth="1"/>
    <col min="1029" max="1029" width="3.36328125" style="2" customWidth="1"/>
    <col min="1030" max="1030" width="11.36328125" style="2" bestFit="1" customWidth="1"/>
    <col min="1031" max="1031" width="1.36328125" style="2" customWidth="1"/>
    <col min="1032" max="1032" width="14.6328125" style="2" customWidth="1"/>
    <col min="1033" max="1033" width="1" style="2" customWidth="1"/>
    <col min="1034" max="1034" width="12.08984375" style="2" customWidth="1"/>
    <col min="1035" max="1035" width="14.08984375" style="2" customWidth="1"/>
    <col min="1036" max="1036" width="20.36328125" style="2" customWidth="1"/>
    <col min="1037" max="1037" width="17.54296875" style="2" customWidth="1"/>
    <col min="1038" max="1280" width="9.08984375" style="2"/>
    <col min="1281" max="1281" width="10.90625" style="2" customWidth="1"/>
    <col min="1282" max="1282" width="3.6328125" style="2" customWidth="1"/>
    <col min="1283" max="1283" width="9.08984375" style="2"/>
    <col min="1284" max="1284" width="9.453125" style="2" customWidth="1"/>
    <col min="1285" max="1285" width="3.36328125" style="2" customWidth="1"/>
    <col min="1286" max="1286" width="11.36328125" style="2" bestFit="1" customWidth="1"/>
    <col min="1287" max="1287" width="1.36328125" style="2" customWidth="1"/>
    <col min="1288" max="1288" width="14.6328125" style="2" customWidth="1"/>
    <col min="1289" max="1289" width="1" style="2" customWidth="1"/>
    <col min="1290" max="1290" width="12.08984375" style="2" customWidth="1"/>
    <col min="1291" max="1291" width="14.08984375" style="2" customWidth="1"/>
    <col min="1292" max="1292" width="20.36328125" style="2" customWidth="1"/>
    <col min="1293" max="1293" width="17.54296875" style="2" customWidth="1"/>
    <col min="1294" max="1536" width="9.08984375" style="2"/>
    <col min="1537" max="1537" width="10.90625" style="2" customWidth="1"/>
    <col min="1538" max="1538" width="3.6328125" style="2" customWidth="1"/>
    <col min="1539" max="1539" width="9.08984375" style="2"/>
    <col min="1540" max="1540" width="9.453125" style="2" customWidth="1"/>
    <col min="1541" max="1541" width="3.36328125" style="2" customWidth="1"/>
    <col min="1542" max="1542" width="11.36328125" style="2" bestFit="1" customWidth="1"/>
    <col min="1543" max="1543" width="1.36328125" style="2" customWidth="1"/>
    <col min="1544" max="1544" width="14.6328125" style="2" customWidth="1"/>
    <col min="1545" max="1545" width="1" style="2" customWidth="1"/>
    <col min="1546" max="1546" width="12.08984375" style="2" customWidth="1"/>
    <col min="1547" max="1547" width="14.08984375" style="2" customWidth="1"/>
    <col min="1548" max="1548" width="20.36328125" style="2" customWidth="1"/>
    <col min="1549" max="1549" width="17.54296875" style="2" customWidth="1"/>
    <col min="1550" max="1792" width="9.08984375" style="2"/>
    <col min="1793" max="1793" width="10.90625" style="2" customWidth="1"/>
    <col min="1794" max="1794" width="3.6328125" style="2" customWidth="1"/>
    <col min="1795" max="1795" width="9.08984375" style="2"/>
    <col min="1796" max="1796" width="9.453125" style="2" customWidth="1"/>
    <col min="1797" max="1797" width="3.36328125" style="2" customWidth="1"/>
    <col min="1798" max="1798" width="11.36328125" style="2" bestFit="1" customWidth="1"/>
    <col min="1799" max="1799" width="1.36328125" style="2" customWidth="1"/>
    <col min="1800" max="1800" width="14.6328125" style="2" customWidth="1"/>
    <col min="1801" max="1801" width="1" style="2" customWidth="1"/>
    <col min="1802" max="1802" width="12.08984375" style="2" customWidth="1"/>
    <col min="1803" max="1803" width="14.08984375" style="2" customWidth="1"/>
    <col min="1804" max="1804" width="20.36328125" style="2" customWidth="1"/>
    <col min="1805" max="1805" width="17.54296875" style="2" customWidth="1"/>
    <col min="1806" max="2048" width="9.08984375" style="2"/>
    <col min="2049" max="2049" width="10.90625" style="2" customWidth="1"/>
    <col min="2050" max="2050" width="3.6328125" style="2" customWidth="1"/>
    <col min="2051" max="2051" width="9.08984375" style="2"/>
    <col min="2052" max="2052" width="9.453125" style="2" customWidth="1"/>
    <col min="2053" max="2053" width="3.36328125" style="2" customWidth="1"/>
    <col min="2054" max="2054" width="11.36328125" style="2" bestFit="1" customWidth="1"/>
    <col min="2055" max="2055" width="1.36328125" style="2" customWidth="1"/>
    <col min="2056" max="2056" width="14.6328125" style="2" customWidth="1"/>
    <col min="2057" max="2057" width="1" style="2" customWidth="1"/>
    <col min="2058" max="2058" width="12.08984375" style="2" customWidth="1"/>
    <col min="2059" max="2059" width="14.08984375" style="2" customWidth="1"/>
    <col min="2060" max="2060" width="20.36328125" style="2" customWidth="1"/>
    <col min="2061" max="2061" width="17.54296875" style="2" customWidth="1"/>
    <col min="2062" max="2304" width="9.08984375" style="2"/>
    <col min="2305" max="2305" width="10.90625" style="2" customWidth="1"/>
    <col min="2306" max="2306" width="3.6328125" style="2" customWidth="1"/>
    <col min="2307" max="2307" width="9.08984375" style="2"/>
    <col min="2308" max="2308" width="9.453125" style="2" customWidth="1"/>
    <col min="2309" max="2309" width="3.36328125" style="2" customWidth="1"/>
    <col min="2310" max="2310" width="11.36328125" style="2" bestFit="1" customWidth="1"/>
    <col min="2311" max="2311" width="1.36328125" style="2" customWidth="1"/>
    <col min="2312" max="2312" width="14.6328125" style="2" customWidth="1"/>
    <col min="2313" max="2313" width="1" style="2" customWidth="1"/>
    <col min="2314" max="2314" width="12.08984375" style="2" customWidth="1"/>
    <col min="2315" max="2315" width="14.08984375" style="2" customWidth="1"/>
    <col min="2316" max="2316" width="20.36328125" style="2" customWidth="1"/>
    <col min="2317" max="2317" width="17.54296875" style="2" customWidth="1"/>
    <col min="2318" max="2560" width="9.08984375" style="2"/>
    <col min="2561" max="2561" width="10.90625" style="2" customWidth="1"/>
    <col min="2562" max="2562" width="3.6328125" style="2" customWidth="1"/>
    <col min="2563" max="2563" width="9.08984375" style="2"/>
    <col min="2564" max="2564" width="9.453125" style="2" customWidth="1"/>
    <col min="2565" max="2565" width="3.36328125" style="2" customWidth="1"/>
    <col min="2566" max="2566" width="11.36328125" style="2" bestFit="1" customWidth="1"/>
    <col min="2567" max="2567" width="1.36328125" style="2" customWidth="1"/>
    <col min="2568" max="2568" width="14.6328125" style="2" customWidth="1"/>
    <col min="2569" max="2569" width="1" style="2" customWidth="1"/>
    <col min="2570" max="2570" width="12.08984375" style="2" customWidth="1"/>
    <col min="2571" max="2571" width="14.08984375" style="2" customWidth="1"/>
    <col min="2572" max="2572" width="20.36328125" style="2" customWidth="1"/>
    <col min="2573" max="2573" width="17.54296875" style="2" customWidth="1"/>
    <col min="2574" max="2816" width="9.08984375" style="2"/>
    <col min="2817" max="2817" width="10.90625" style="2" customWidth="1"/>
    <col min="2818" max="2818" width="3.6328125" style="2" customWidth="1"/>
    <col min="2819" max="2819" width="9.08984375" style="2"/>
    <col min="2820" max="2820" width="9.453125" style="2" customWidth="1"/>
    <col min="2821" max="2821" width="3.36328125" style="2" customWidth="1"/>
    <col min="2822" max="2822" width="11.36328125" style="2" bestFit="1" customWidth="1"/>
    <col min="2823" max="2823" width="1.36328125" style="2" customWidth="1"/>
    <col min="2824" max="2824" width="14.6328125" style="2" customWidth="1"/>
    <col min="2825" max="2825" width="1" style="2" customWidth="1"/>
    <col min="2826" max="2826" width="12.08984375" style="2" customWidth="1"/>
    <col min="2827" max="2827" width="14.08984375" style="2" customWidth="1"/>
    <col min="2828" max="2828" width="20.36328125" style="2" customWidth="1"/>
    <col min="2829" max="2829" width="17.54296875" style="2" customWidth="1"/>
    <col min="2830" max="3072" width="9.08984375" style="2"/>
    <col min="3073" max="3073" width="10.90625" style="2" customWidth="1"/>
    <col min="3074" max="3074" width="3.6328125" style="2" customWidth="1"/>
    <col min="3075" max="3075" width="9.08984375" style="2"/>
    <col min="3076" max="3076" width="9.453125" style="2" customWidth="1"/>
    <col min="3077" max="3077" width="3.36328125" style="2" customWidth="1"/>
    <col min="3078" max="3078" width="11.36328125" style="2" bestFit="1" customWidth="1"/>
    <col min="3079" max="3079" width="1.36328125" style="2" customWidth="1"/>
    <col min="3080" max="3080" width="14.6328125" style="2" customWidth="1"/>
    <col min="3081" max="3081" width="1" style="2" customWidth="1"/>
    <col min="3082" max="3082" width="12.08984375" style="2" customWidth="1"/>
    <col min="3083" max="3083" width="14.08984375" style="2" customWidth="1"/>
    <col min="3084" max="3084" width="20.36328125" style="2" customWidth="1"/>
    <col min="3085" max="3085" width="17.54296875" style="2" customWidth="1"/>
    <col min="3086" max="3328" width="9.08984375" style="2"/>
    <col min="3329" max="3329" width="10.90625" style="2" customWidth="1"/>
    <col min="3330" max="3330" width="3.6328125" style="2" customWidth="1"/>
    <col min="3331" max="3331" width="9.08984375" style="2"/>
    <col min="3332" max="3332" width="9.453125" style="2" customWidth="1"/>
    <col min="3333" max="3333" width="3.36328125" style="2" customWidth="1"/>
    <col min="3334" max="3334" width="11.36328125" style="2" bestFit="1" customWidth="1"/>
    <col min="3335" max="3335" width="1.36328125" style="2" customWidth="1"/>
    <col min="3336" max="3336" width="14.6328125" style="2" customWidth="1"/>
    <col min="3337" max="3337" width="1" style="2" customWidth="1"/>
    <col min="3338" max="3338" width="12.08984375" style="2" customWidth="1"/>
    <col min="3339" max="3339" width="14.08984375" style="2" customWidth="1"/>
    <col min="3340" max="3340" width="20.36328125" style="2" customWidth="1"/>
    <col min="3341" max="3341" width="17.54296875" style="2" customWidth="1"/>
    <col min="3342" max="3584" width="9.08984375" style="2"/>
    <col min="3585" max="3585" width="10.90625" style="2" customWidth="1"/>
    <col min="3586" max="3586" width="3.6328125" style="2" customWidth="1"/>
    <col min="3587" max="3587" width="9.08984375" style="2"/>
    <col min="3588" max="3588" width="9.453125" style="2" customWidth="1"/>
    <col min="3589" max="3589" width="3.36328125" style="2" customWidth="1"/>
    <col min="3590" max="3590" width="11.36328125" style="2" bestFit="1" customWidth="1"/>
    <col min="3591" max="3591" width="1.36328125" style="2" customWidth="1"/>
    <col min="3592" max="3592" width="14.6328125" style="2" customWidth="1"/>
    <col min="3593" max="3593" width="1" style="2" customWidth="1"/>
    <col min="3594" max="3594" width="12.08984375" style="2" customWidth="1"/>
    <col min="3595" max="3595" width="14.08984375" style="2" customWidth="1"/>
    <col min="3596" max="3596" width="20.36328125" style="2" customWidth="1"/>
    <col min="3597" max="3597" width="17.54296875" style="2" customWidth="1"/>
    <col min="3598" max="3840" width="9.08984375" style="2"/>
    <col min="3841" max="3841" width="10.90625" style="2" customWidth="1"/>
    <col min="3842" max="3842" width="3.6328125" style="2" customWidth="1"/>
    <col min="3843" max="3843" width="9.08984375" style="2"/>
    <col min="3844" max="3844" width="9.453125" style="2" customWidth="1"/>
    <col min="3845" max="3845" width="3.36328125" style="2" customWidth="1"/>
    <col min="3846" max="3846" width="11.36328125" style="2" bestFit="1" customWidth="1"/>
    <col min="3847" max="3847" width="1.36328125" style="2" customWidth="1"/>
    <col min="3848" max="3848" width="14.6328125" style="2" customWidth="1"/>
    <col min="3849" max="3849" width="1" style="2" customWidth="1"/>
    <col min="3850" max="3850" width="12.08984375" style="2" customWidth="1"/>
    <col min="3851" max="3851" width="14.08984375" style="2" customWidth="1"/>
    <col min="3852" max="3852" width="20.36328125" style="2" customWidth="1"/>
    <col min="3853" max="3853" width="17.54296875" style="2" customWidth="1"/>
    <col min="3854" max="4096" width="9.08984375" style="2"/>
    <col min="4097" max="4097" width="10.90625" style="2" customWidth="1"/>
    <col min="4098" max="4098" width="3.6328125" style="2" customWidth="1"/>
    <col min="4099" max="4099" width="9.08984375" style="2"/>
    <col min="4100" max="4100" width="9.453125" style="2" customWidth="1"/>
    <col min="4101" max="4101" width="3.36328125" style="2" customWidth="1"/>
    <col min="4102" max="4102" width="11.36328125" style="2" bestFit="1" customWidth="1"/>
    <col min="4103" max="4103" width="1.36328125" style="2" customWidth="1"/>
    <col min="4104" max="4104" width="14.6328125" style="2" customWidth="1"/>
    <col min="4105" max="4105" width="1" style="2" customWidth="1"/>
    <col min="4106" max="4106" width="12.08984375" style="2" customWidth="1"/>
    <col min="4107" max="4107" width="14.08984375" style="2" customWidth="1"/>
    <col min="4108" max="4108" width="20.36328125" style="2" customWidth="1"/>
    <col min="4109" max="4109" width="17.54296875" style="2" customWidth="1"/>
    <col min="4110" max="4352" width="9.08984375" style="2"/>
    <col min="4353" max="4353" width="10.90625" style="2" customWidth="1"/>
    <col min="4354" max="4354" width="3.6328125" style="2" customWidth="1"/>
    <col min="4355" max="4355" width="9.08984375" style="2"/>
    <col min="4356" max="4356" width="9.453125" style="2" customWidth="1"/>
    <col min="4357" max="4357" width="3.36328125" style="2" customWidth="1"/>
    <col min="4358" max="4358" width="11.36328125" style="2" bestFit="1" customWidth="1"/>
    <col min="4359" max="4359" width="1.36328125" style="2" customWidth="1"/>
    <col min="4360" max="4360" width="14.6328125" style="2" customWidth="1"/>
    <col min="4361" max="4361" width="1" style="2" customWidth="1"/>
    <col min="4362" max="4362" width="12.08984375" style="2" customWidth="1"/>
    <col min="4363" max="4363" width="14.08984375" style="2" customWidth="1"/>
    <col min="4364" max="4364" width="20.36328125" style="2" customWidth="1"/>
    <col min="4365" max="4365" width="17.54296875" style="2" customWidth="1"/>
    <col min="4366" max="4608" width="9.08984375" style="2"/>
    <col min="4609" max="4609" width="10.90625" style="2" customWidth="1"/>
    <col min="4610" max="4610" width="3.6328125" style="2" customWidth="1"/>
    <col min="4611" max="4611" width="9.08984375" style="2"/>
    <col min="4612" max="4612" width="9.453125" style="2" customWidth="1"/>
    <col min="4613" max="4613" width="3.36328125" style="2" customWidth="1"/>
    <col min="4614" max="4614" width="11.36328125" style="2" bestFit="1" customWidth="1"/>
    <col min="4615" max="4615" width="1.36328125" style="2" customWidth="1"/>
    <col min="4616" max="4616" width="14.6328125" style="2" customWidth="1"/>
    <col min="4617" max="4617" width="1" style="2" customWidth="1"/>
    <col min="4618" max="4618" width="12.08984375" style="2" customWidth="1"/>
    <col min="4619" max="4619" width="14.08984375" style="2" customWidth="1"/>
    <col min="4620" max="4620" width="20.36328125" style="2" customWidth="1"/>
    <col min="4621" max="4621" width="17.54296875" style="2" customWidth="1"/>
    <col min="4622" max="4864" width="9.08984375" style="2"/>
    <col min="4865" max="4865" width="10.90625" style="2" customWidth="1"/>
    <col min="4866" max="4866" width="3.6328125" style="2" customWidth="1"/>
    <col min="4867" max="4867" width="9.08984375" style="2"/>
    <col min="4868" max="4868" width="9.453125" style="2" customWidth="1"/>
    <col min="4869" max="4869" width="3.36328125" style="2" customWidth="1"/>
    <col min="4870" max="4870" width="11.36328125" style="2" bestFit="1" customWidth="1"/>
    <col min="4871" max="4871" width="1.36328125" style="2" customWidth="1"/>
    <col min="4872" max="4872" width="14.6328125" style="2" customWidth="1"/>
    <col min="4873" max="4873" width="1" style="2" customWidth="1"/>
    <col min="4874" max="4874" width="12.08984375" style="2" customWidth="1"/>
    <col min="4875" max="4875" width="14.08984375" style="2" customWidth="1"/>
    <col min="4876" max="4876" width="20.36328125" style="2" customWidth="1"/>
    <col min="4877" max="4877" width="17.54296875" style="2" customWidth="1"/>
    <col min="4878" max="5120" width="9.08984375" style="2"/>
    <col min="5121" max="5121" width="10.90625" style="2" customWidth="1"/>
    <col min="5122" max="5122" width="3.6328125" style="2" customWidth="1"/>
    <col min="5123" max="5123" width="9.08984375" style="2"/>
    <col min="5124" max="5124" width="9.453125" style="2" customWidth="1"/>
    <col min="5125" max="5125" width="3.36328125" style="2" customWidth="1"/>
    <col min="5126" max="5126" width="11.36328125" style="2" bestFit="1" customWidth="1"/>
    <col min="5127" max="5127" width="1.36328125" style="2" customWidth="1"/>
    <col min="5128" max="5128" width="14.6328125" style="2" customWidth="1"/>
    <col min="5129" max="5129" width="1" style="2" customWidth="1"/>
    <col min="5130" max="5130" width="12.08984375" style="2" customWidth="1"/>
    <col min="5131" max="5131" width="14.08984375" style="2" customWidth="1"/>
    <col min="5132" max="5132" width="20.36328125" style="2" customWidth="1"/>
    <col min="5133" max="5133" width="17.54296875" style="2" customWidth="1"/>
    <col min="5134" max="5376" width="9.08984375" style="2"/>
    <col min="5377" max="5377" width="10.90625" style="2" customWidth="1"/>
    <col min="5378" max="5378" width="3.6328125" style="2" customWidth="1"/>
    <col min="5379" max="5379" width="9.08984375" style="2"/>
    <col min="5380" max="5380" width="9.453125" style="2" customWidth="1"/>
    <col min="5381" max="5381" width="3.36328125" style="2" customWidth="1"/>
    <col min="5382" max="5382" width="11.36328125" style="2" bestFit="1" customWidth="1"/>
    <col min="5383" max="5383" width="1.36328125" style="2" customWidth="1"/>
    <col min="5384" max="5384" width="14.6328125" style="2" customWidth="1"/>
    <col min="5385" max="5385" width="1" style="2" customWidth="1"/>
    <col min="5386" max="5386" width="12.08984375" style="2" customWidth="1"/>
    <col min="5387" max="5387" width="14.08984375" style="2" customWidth="1"/>
    <col min="5388" max="5388" width="20.36328125" style="2" customWidth="1"/>
    <col min="5389" max="5389" width="17.54296875" style="2" customWidth="1"/>
    <col min="5390" max="5632" width="9.08984375" style="2"/>
    <col min="5633" max="5633" width="10.90625" style="2" customWidth="1"/>
    <col min="5634" max="5634" width="3.6328125" style="2" customWidth="1"/>
    <col min="5635" max="5635" width="9.08984375" style="2"/>
    <col min="5636" max="5636" width="9.453125" style="2" customWidth="1"/>
    <col min="5637" max="5637" width="3.36328125" style="2" customWidth="1"/>
    <col min="5638" max="5638" width="11.36328125" style="2" bestFit="1" customWidth="1"/>
    <col min="5639" max="5639" width="1.36328125" style="2" customWidth="1"/>
    <col min="5640" max="5640" width="14.6328125" style="2" customWidth="1"/>
    <col min="5641" max="5641" width="1" style="2" customWidth="1"/>
    <col min="5642" max="5642" width="12.08984375" style="2" customWidth="1"/>
    <col min="5643" max="5643" width="14.08984375" style="2" customWidth="1"/>
    <col min="5644" max="5644" width="20.36328125" style="2" customWidth="1"/>
    <col min="5645" max="5645" width="17.54296875" style="2" customWidth="1"/>
    <col min="5646" max="5888" width="9.08984375" style="2"/>
    <col min="5889" max="5889" width="10.90625" style="2" customWidth="1"/>
    <col min="5890" max="5890" width="3.6328125" style="2" customWidth="1"/>
    <col min="5891" max="5891" width="9.08984375" style="2"/>
    <col min="5892" max="5892" width="9.453125" style="2" customWidth="1"/>
    <col min="5893" max="5893" width="3.36328125" style="2" customWidth="1"/>
    <col min="5894" max="5894" width="11.36328125" style="2" bestFit="1" customWidth="1"/>
    <col min="5895" max="5895" width="1.36328125" style="2" customWidth="1"/>
    <col min="5896" max="5896" width="14.6328125" style="2" customWidth="1"/>
    <col min="5897" max="5897" width="1" style="2" customWidth="1"/>
    <col min="5898" max="5898" width="12.08984375" style="2" customWidth="1"/>
    <col min="5899" max="5899" width="14.08984375" style="2" customWidth="1"/>
    <col min="5900" max="5900" width="20.36328125" style="2" customWidth="1"/>
    <col min="5901" max="5901" width="17.54296875" style="2" customWidth="1"/>
    <col min="5902" max="6144" width="9.08984375" style="2"/>
    <col min="6145" max="6145" width="10.90625" style="2" customWidth="1"/>
    <col min="6146" max="6146" width="3.6328125" style="2" customWidth="1"/>
    <col min="6147" max="6147" width="9.08984375" style="2"/>
    <col min="6148" max="6148" width="9.453125" style="2" customWidth="1"/>
    <col min="6149" max="6149" width="3.36328125" style="2" customWidth="1"/>
    <col min="6150" max="6150" width="11.36328125" style="2" bestFit="1" customWidth="1"/>
    <col min="6151" max="6151" width="1.36328125" style="2" customWidth="1"/>
    <col min="6152" max="6152" width="14.6328125" style="2" customWidth="1"/>
    <col min="6153" max="6153" width="1" style="2" customWidth="1"/>
    <col min="6154" max="6154" width="12.08984375" style="2" customWidth="1"/>
    <col min="6155" max="6155" width="14.08984375" style="2" customWidth="1"/>
    <col min="6156" max="6156" width="20.36328125" style="2" customWidth="1"/>
    <col min="6157" max="6157" width="17.54296875" style="2" customWidth="1"/>
    <col min="6158" max="6400" width="9.08984375" style="2"/>
    <col min="6401" max="6401" width="10.90625" style="2" customWidth="1"/>
    <col min="6402" max="6402" width="3.6328125" style="2" customWidth="1"/>
    <col min="6403" max="6403" width="9.08984375" style="2"/>
    <col min="6404" max="6404" width="9.453125" style="2" customWidth="1"/>
    <col min="6405" max="6405" width="3.36328125" style="2" customWidth="1"/>
    <col min="6406" max="6406" width="11.36328125" style="2" bestFit="1" customWidth="1"/>
    <col min="6407" max="6407" width="1.36328125" style="2" customWidth="1"/>
    <col min="6408" max="6408" width="14.6328125" style="2" customWidth="1"/>
    <col min="6409" max="6409" width="1" style="2" customWidth="1"/>
    <col min="6410" max="6410" width="12.08984375" style="2" customWidth="1"/>
    <col min="6411" max="6411" width="14.08984375" style="2" customWidth="1"/>
    <col min="6412" max="6412" width="20.36328125" style="2" customWidth="1"/>
    <col min="6413" max="6413" width="17.54296875" style="2" customWidth="1"/>
    <col min="6414" max="6656" width="9.08984375" style="2"/>
    <col min="6657" max="6657" width="10.90625" style="2" customWidth="1"/>
    <col min="6658" max="6658" width="3.6328125" style="2" customWidth="1"/>
    <col min="6659" max="6659" width="9.08984375" style="2"/>
    <col min="6660" max="6660" width="9.453125" style="2" customWidth="1"/>
    <col min="6661" max="6661" width="3.36328125" style="2" customWidth="1"/>
    <col min="6662" max="6662" width="11.36328125" style="2" bestFit="1" customWidth="1"/>
    <col min="6663" max="6663" width="1.36328125" style="2" customWidth="1"/>
    <col min="6664" max="6664" width="14.6328125" style="2" customWidth="1"/>
    <col min="6665" max="6665" width="1" style="2" customWidth="1"/>
    <col min="6666" max="6666" width="12.08984375" style="2" customWidth="1"/>
    <col min="6667" max="6667" width="14.08984375" style="2" customWidth="1"/>
    <col min="6668" max="6668" width="20.36328125" style="2" customWidth="1"/>
    <col min="6669" max="6669" width="17.54296875" style="2" customWidth="1"/>
    <col min="6670" max="6912" width="9.08984375" style="2"/>
    <col min="6913" max="6913" width="10.90625" style="2" customWidth="1"/>
    <col min="6914" max="6914" width="3.6328125" style="2" customWidth="1"/>
    <col min="6915" max="6915" width="9.08984375" style="2"/>
    <col min="6916" max="6916" width="9.453125" style="2" customWidth="1"/>
    <col min="6917" max="6917" width="3.36328125" style="2" customWidth="1"/>
    <col min="6918" max="6918" width="11.36328125" style="2" bestFit="1" customWidth="1"/>
    <col min="6919" max="6919" width="1.36328125" style="2" customWidth="1"/>
    <col min="6920" max="6920" width="14.6328125" style="2" customWidth="1"/>
    <col min="6921" max="6921" width="1" style="2" customWidth="1"/>
    <col min="6922" max="6922" width="12.08984375" style="2" customWidth="1"/>
    <col min="6923" max="6923" width="14.08984375" style="2" customWidth="1"/>
    <col min="6924" max="6924" width="20.36328125" style="2" customWidth="1"/>
    <col min="6925" max="6925" width="17.54296875" style="2" customWidth="1"/>
    <col min="6926" max="7168" width="9.08984375" style="2"/>
    <col min="7169" max="7169" width="10.90625" style="2" customWidth="1"/>
    <col min="7170" max="7170" width="3.6328125" style="2" customWidth="1"/>
    <col min="7171" max="7171" width="9.08984375" style="2"/>
    <col min="7172" max="7172" width="9.453125" style="2" customWidth="1"/>
    <col min="7173" max="7173" width="3.36328125" style="2" customWidth="1"/>
    <col min="7174" max="7174" width="11.36328125" style="2" bestFit="1" customWidth="1"/>
    <col min="7175" max="7175" width="1.36328125" style="2" customWidth="1"/>
    <col min="7176" max="7176" width="14.6328125" style="2" customWidth="1"/>
    <col min="7177" max="7177" width="1" style="2" customWidth="1"/>
    <col min="7178" max="7178" width="12.08984375" style="2" customWidth="1"/>
    <col min="7179" max="7179" width="14.08984375" style="2" customWidth="1"/>
    <col min="7180" max="7180" width="20.36328125" style="2" customWidth="1"/>
    <col min="7181" max="7181" width="17.54296875" style="2" customWidth="1"/>
    <col min="7182" max="7424" width="9.08984375" style="2"/>
    <col min="7425" max="7425" width="10.90625" style="2" customWidth="1"/>
    <col min="7426" max="7426" width="3.6328125" style="2" customWidth="1"/>
    <col min="7427" max="7427" width="9.08984375" style="2"/>
    <col min="7428" max="7428" width="9.453125" style="2" customWidth="1"/>
    <col min="7429" max="7429" width="3.36328125" style="2" customWidth="1"/>
    <col min="7430" max="7430" width="11.36328125" style="2" bestFit="1" customWidth="1"/>
    <col min="7431" max="7431" width="1.36328125" style="2" customWidth="1"/>
    <col min="7432" max="7432" width="14.6328125" style="2" customWidth="1"/>
    <col min="7433" max="7433" width="1" style="2" customWidth="1"/>
    <col min="7434" max="7434" width="12.08984375" style="2" customWidth="1"/>
    <col min="7435" max="7435" width="14.08984375" style="2" customWidth="1"/>
    <col min="7436" max="7436" width="20.36328125" style="2" customWidth="1"/>
    <col min="7437" max="7437" width="17.54296875" style="2" customWidth="1"/>
    <col min="7438" max="7680" width="9.08984375" style="2"/>
    <col min="7681" max="7681" width="10.90625" style="2" customWidth="1"/>
    <col min="7682" max="7682" width="3.6328125" style="2" customWidth="1"/>
    <col min="7683" max="7683" width="9.08984375" style="2"/>
    <col min="7684" max="7684" width="9.453125" style="2" customWidth="1"/>
    <col min="7685" max="7685" width="3.36328125" style="2" customWidth="1"/>
    <col min="7686" max="7686" width="11.36328125" style="2" bestFit="1" customWidth="1"/>
    <col min="7687" max="7687" width="1.36328125" style="2" customWidth="1"/>
    <col min="7688" max="7688" width="14.6328125" style="2" customWidth="1"/>
    <col min="7689" max="7689" width="1" style="2" customWidth="1"/>
    <col min="7690" max="7690" width="12.08984375" style="2" customWidth="1"/>
    <col min="7691" max="7691" width="14.08984375" style="2" customWidth="1"/>
    <col min="7692" max="7692" width="20.36328125" style="2" customWidth="1"/>
    <col min="7693" max="7693" width="17.54296875" style="2" customWidth="1"/>
    <col min="7694" max="7936" width="9.08984375" style="2"/>
    <col min="7937" max="7937" width="10.90625" style="2" customWidth="1"/>
    <col min="7938" max="7938" width="3.6328125" style="2" customWidth="1"/>
    <col min="7939" max="7939" width="9.08984375" style="2"/>
    <col min="7940" max="7940" width="9.453125" style="2" customWidth="1"/>
    <col min="7941" max="7941" width="3.36328125" style="2" customWidth="1"/>
    <col min="7942" max="7942" width="11.36328125" style="2" bestFit="1" customWidth="1"/>
    <col min="7943" max="7943" width="1.36328125" style="2" customWidth="1"/>
    <col min="7944" max="7944" width="14.6328125" style="2" customWidth="1"/>
    <col min="7945" max="7945" width="1" style="2" customWidth="1"/>
    <col min="7946" max="7946" width="12.08984375" style="2" customWidth="1"/>
    <col min="7947" max="7947" width="14.08984375" style="2" customWidth="1"/>
    <col min="7948" max="7948" width="20.36328125" style="2" customWidth="1"/>
    <col min="7949" max="7949" width="17.54296875" style="2" customWidth="1"/>
    <col min="7950" max="8192" width="9.08984375" style="2"/>
    <col min="8193" max="8193" width="10.90625" style="2" customWidth="1"/>
    <col min="8194" max="8194" width="3.6328125" style="2" customWidth="1"/>
    <col min="8195" max="8195" width="9.08984375" style="2"/>
    <col min="8196" max="8196" width="9.453125" style="2" customWidth="1"/>
    <col min="8197" max="8197" width="3.36328125" style="2" customWidth="1"/>
    <col min="8198" max="8198" width="11.36328125" style="2" bestFit="1" customWidth="1"/>
    <col min="8199" max="8199" width="1.36328125" style="2" customWidth="1"/>
    <col min="8200" max="8200" width="14.6328125" style="2" customWidth="1"/>
    <col min="8201" max="8201" width="1" style="2" customWidth="1"/>
    <col min="8202" max="8202" width="12.08984375" style="2" customWidth="1"/>
    <col min="8203" max="8203" width="14.08984375" style="2" customWidth="1"/>
    <col min="8204" max="8204" width="20.36328125" style="2" customWidth="1"/>
    <col min="8205" max="8205" width="17.54296875" style="2" customWidth="1"/>
    <col min="8206" max="8448" width="9.08984375" style="2"/>
    <col min="8449" max="8449" width="10.90625" style="2" customWidth="1"/>
    <col min="8450" max="8450" width="3.6328125" style="2" customWidth="1"/>
    <col min="8451" max="8451" width="9.08984375" style="2"/>
    <col min="8452" max="8452" width="9.453125" style="2" customWidth="1"/>
    <col min="8453" max="8453" width="3.36328125" style="2" customWidth="1"/>
    <col min="8454" max="8454" width="11.36328125" style="2" bestFit="1" customWidth="1"/>
    <col min="8455" max="8455" width="1.36328125" style="2" customWidth="1"/>
    <col min="8456" max="8456" width="14.6328125" style="2" customWidth="1"/>
    <col min="8457" max="8457" width="1" style="2" customWidth="1"/>
    <col min="8458" max="8458" width="12.08984375" style="2" customWidth="1"/>
    <col min="8459" max="8459" width="14.08984375" style="2" customWidth="1"/>
    <col min="8460" max="8460" width="20.36328125" style="2" customWidth="1"/>
    <col min="8461" max="8461" width="17.54296875" style="2" customWidth="1"/>
    <col min="8462" max="8704" width="9.08984375" style="2"/>
    <col min="8705" max="8705" width="10.90625" style="2" customWidth="1"/>
    <col min="8706" max="8706" width="3.6328125" style="2" customWidth="1"/>
    <col min="8707" max="8707" width="9.08984375" style="2"/>
    <col min="8708" max="8708" width="9.453125" style="2" customWidth="1"/>
    <col min="8709" max="8709" width="3.36328125" style="2" customWidth="1"/>
    <col min="8710" max="8710" width="11.36328125" style="2" bestFit="1" customWidth="1"/>
    <col min="8711" max="8711" width="1.36328125" style="2" customWidth="1"/>
    <col min="8712" max="8712" width="14.6328125" style="2" customWidth="1"/>
    <col min="8713" max="8713" width="1" style="2" customWidth="1"/>
    <col min="8714" max="8714" width="12.08984375" style="2" customWidth="1"/>
    <col min="8715" max="8715" width="14.08984375" style="2" customWidth="1"/>
    <col min="8716" max="8716" width="20.36328125" style="2" customWidth="1"/>
    <col min="8717" max="8717" width="17.54296875" style="2" customWidth="1"/>
    <col min="8718" max="8960" width="9.08984375" style="2"/>
    <col min="8961" max="8961" width="10.90625" style="2" customWidth="1"/>
    <col min="8962" max="8962" width="3.6328125" style="2" customWidth="1"/>
    <col min="8963" max="8963" width="9.08984375" style="2"/>
    <col min="8964" max="8964" width="9.453125" style="2" customWidth="1"/>
    <col min="8965" max="8965" width="3.36328125" style="2" customWidth="1"/>
    <col min="8966" max="8966" width="11.36328125" style="2" bestFit="1" customWidth="1"/>
    <col min="8967" max="8967" width="1.36328125" style="2" customWidth="1"/>
    <col min="8968" max="8968" width="14.6328125" style="2" customWidth="1"/>
    <col min="8969" max="8969" width="1" style="2" customWidth="1"/>
    <col min="8970" max="8970" width="12.08984375" style="2" customWidth="1"/>
    <col min="8971" max="8971" width="14.08984375" style="2" customWidth="1"/>
    <col min="8972" max="8972" width="20.36328125" style="2" customWidth="1"/>
    <col min="8973" max="8973" width="17.54296875" style="2" customWidth="1"/>
    <col min="8974" max="9216" width="9.08984375" style="2"/>
    <col min="9217" max="9217" width="10.90625" style="2" customWidth="1"/>
    <col min="9218" max="9218" width="3.6328125" style="2" customWidth="1"/>
    <col min="9219" max="9219" width="9.08984375" style="2"/>
    <col min="9220" max="9220" width="9.453125" style="2" customWidth="1"/>
    <col min="9221" max="9221" width="3.36328125" style="2" customWidth="1"/>
    <col min="9222" max="9222" width="11.36328125" style="2" bestFit="1" customWidth="1"/>
    <col min="9223" max="9223" width="1.36328125" style="2" customWidth="1"/>
    <col min="9224" max="9224" width="14.6328125" style="2" customWidth="1"/>
    <col min="9225" max="9225" width="1" style="2" customWidth="1"/>
    <col min="9226" max="9226" width="12.08984375" style="2" customWidth="1"/>
    <col min="9227" max="9227" width="14.08984375" style="2" customWidth="1"/>
    <col min="9228" max="9228" width="20.36328125" style="2" customWidth="1"/>
    <col min="9229" max="9229" width="17.54296875" style="2" customWidth="1"/>
    <col min="9230" max="9472" width="9.08984375" style="2"/>
    <col min="9473" max="9473" width="10.90625" style="2" customWidth="1"/>
    <col min="9474" max="9474" width="3.6328125" style="2" customWidth="1"/>
    <col min="9475" max="9475" width="9.08984375" style="2"/>
    <col min="9476" max="9476" width="9.453125" style="2" customWidth="1"/>
    <col min="9477" max="9477" width="3.36328125" style="2" customWidth="1"/>
    <col min="9478" max="9478" width="11.36328125" style="2" bestFit="1" customWidth="1"/>
    <col min="9479" max="9479" width="1.36328125" style="2" customWidth="1"/>
    <col min="9480" max="9480" width="14.6328125" style="2" customWidth="1"/>
    <col min="9481" max="9481" width="1" style="2" customWidth="1"/>
    <col min="9482" max="9482" width="12.08984375" style="2" customWidth="1"/>
    <col min="9483" max="9483" width="14.08984375" style="2" customWidth="1"/>
    <col min="9484" max="9484" width="20.36328125" style="2" customWidth="1"/>
    <col min="9485" max="9485" width="17.54296875" style="2" customWidth="1"/>
    <col min="9486" max="9728" width="9.08984375" style="2"/>
    <col min="9729" max="9729" width="10.90625" style="2" customWidth="1"/>
    <col min="9730" max="9730" width="3.6328125" style="2" customWidth="1"/>
    <col min="9731" max="9731" width="9.08984375" style="2"/>
    <col min="9732" max="9732" width="9.453125" style="2" customWidth="1"/>
    <col min="9733" max="9733" width="3.36328125" style="2" customWidth="1"/>
    <col min="9734" max="9734" width="11.36328125" style="2" bestFit="1" customWidth="1"/>
    <col min="9735" max="9735" width="1.36328125" style="2" customWidth="1"/>
    <col min="9736" max="9736" width="14.6328125" style="2" customWidth="1"/>
    <col min="9737" max="9737" width="1" style="2" customWidth="1"/>
    <col min="9738" max="9738" width="12.08984375" style="2" customWidth="1"/>
    <col min="9739" max="9739" width="14.08984375" style="2" customWidth="1"/>
    <col min="9740" max="9740" width="20.36328125" style="2" customWidth="1"/>
    <col min="9741" max="9741" width="17.54296875" style="2" customWidth="1"/>
    <col min="9742" max="9984" width="9.08984375" style="2"/>
    <col min="9985" max="9985" width="10.90625" style="2" customWidth="1"/>
    <col min="9986" max="9986" width="3.6328125" style="2" customWidth="1"/>
    <col min="9987" max="9987" width="9.08984375" style="2"/>
    <col min="9988" max="9988" width="9.453125" style="2" customWidth="1"/>
    <col min="9989" max="9989" width="3.36328125" style="2" customWidth="1"/>
    <col min="9990" max="9990" width="11.36328125" style="2" bestFit="1" customWidth="1"/>
    <col min="9991" max="9991" width="1.36328125" style="2" customWidth="1"/>
    <col min="9992" max="9992" width="14.6328125" style="2" customWidth="1"/>
    <col min="9993" max="9993" width="1" style="2" customWidth="1"/>
    <col min="9994" max="9994" width="12.08984375" style="2" customWidth="1"/>
    <col min="9995" max="9995" width="14.08984375" style="2" customWidth="1"/>
    <col min="9996" max="9996" width="20.36328125" style="2" customWidth="1"/>
    <col min="9997" max="9997" width="17.54296875" style="2" customWidth="1"/>
    <col min="9998" max="10240" width="9.08984375" style="2"/>
    <col min="10241" max="10241" width="10.90625" style="2" customWidth="1"/>
    <col min="10242" max="10242" width="3.6328125" style="2" customWidth="1"/>
    <col min="10243" max="10243" width="9.08984375" style="2"/>
    <col min="10244" max="10244" width="9.453125" style="2" customWidth="1"/>
    <col min="10245" max="10245" width="3.36328125" style="2" customWidth="1"/>
    <col min="10246" max="10246" width="11.36328125" style="2" bestFit="1" customWidth="1"/>
    <col min="10247" max="10247" width="1.36328125" style="2" customWidth="1"/>
    <col min="10248" max="10248" width="14.6328125" style="2" customWidth="1"/>
    <col min="10249" max="10249" width="1" style="2" customWidth="1"/>
    <col min="10250" max="10250" width="12.08984375" style="2" customWidth="1"/>
    <col min="10251" max="10251" width="14.08984375" style="2" customWidth="1"/>
    <col min="10252" max="10252" width="20.36328125" style="2" customWidth="1"/>
    <col min="10253" max="10253" width="17.54296875" style="2" customWidth="1"/>
    <col min="10254" max="10496" width="9.08984375" style="2"/>
    <col min="10497" max="10497" width="10.90625" style="2" customWidth="1"/>
    <col min="10498" max="10498" width="3.6328125" style="2" customWidth="1"/>
    <col min="10499" max="10499" width="9.08984375" style="2"/>
    <col min="10500" max="10500" width="9.453125" style="2" customWidth="1"/>
    <col min="10501" max="10501" width="3.36328125" style="2" customWidth="1"/>
    <col min="10502" max="10502" width="11.36328125" style="2" bestFit="1" customWidth="1"/>
    <col min="10503" max="10503" width="1.36328125" style="2" customWidth="1"/>
    <col min="10504" max="10504" width="14.6328125" style="2" customWidth="1"/>
    <col min="10505" max="10505" width="1" style="2" customWidth="1"/>
    <col min="10506" max="10506" width="12.08984375" style="2" customWidth="1"/>
    <col min="10507" max="10507" width="14.08984375" style="2" customWidth="1"/>
    <col min="10508" max="10508" width="20.36328125" style="2" customWidth="1"/>
    <col min="10509" max="10509" width="17.54296875" style="2" customWidth="1"/>
    <col min="10510" max="10752" width="9.08984375" style="2"/>
    <col min="10753" max="10753" width="10.90625" style="2" customWidth="1"/>
    <col min="10754" max="10754" width="3.6328125" style="2" customWidth="1"/>
    <col min="10755" max="10755" width="9.08984375" style="2"/>
    <col min="10756" max="10756" width="9.453125" style="2" customWidth="1"/>
    <col min="10757" max="10757" width="3.36328125" style="2" customWidth="1"/>
    <col min="10758" max="10758" width="11.36328125" style="2" bestFit="1" customWidth="1"/>
    <col min="10759" max="10759" width="1.36328125" style="2" customWidth="1"/>
    <col min="10760" max="10760" width="14.6328125" style="2" customWidth="1"/>
    <col min="10761" max="10761" width="1" style="2" customWidth="1"/>
    <col min="10762" max="10762" width="12.08984375" style="2" customWidth="1"/>
    <col min="10763" max="10763" width="14.08984375" style="2" customWidth="1"/>
    <col min="10764" max="10764" width="20.36328125" style="2" customWidth="1"/>
    <col min="10765" max="10765" width="17.54296875" style="2" customWidth="1"/>
    <col min="10766" max="11008" width="9.08984375" style="2"/>
    <col min="11009" max="11009" width="10.90625" style="2" customWidth="1"/>
    <col min="11010" max="11010" width="3.6328125" style="2" customWidth="1"/>
    <col min="11011" max="11011" width="9.08984375" style="2"/>
    <col min="11012" max="11012" width="9.453125" style="2" customWidth="1"/>
    <col min="11013" max="11013" width="3.36328125" style="2" customWidth="1"/>
    <col min="11014" max="11014" width="11.36328125" style="2" bestFit="1" customWidth="1"/>
    <col min="11015" max="11015" width="1.36328125" style="2" customWidth="1"/>
    <col min="11016" max="11016" width="14.6328125" style="2" customWidth="1"/>
    <col min="11017" max="11017" width="1" style="2" customWidth="1"/>
    <col min="11018" max="11018" width="12.08984375" style="2" customWidth="1"/>
    <col min="11019" max="11019" width="14.08984375" style="2" customWidth="1"/>
    <col min="11020" max="11020" width="20.36328125" style="2" customWidth="1"/>
    <col min="11021" max="11021" width="17.54296875" style="2" customWidth="1"/>
    <col min="11022" max="11264" width="9.08984375" style="2"/>
    <col min="11265" max="11265" width="10.90625" style="2" customWidth="1"/>
    <col min="11266" max="11266" width="3.6328125" style="2" customWidth="1"/>
    <col min="11267" max="11267" width="9.08984375" style="2"/>
    <col min="11268" max="11268" width="9.453125" style="2" customWidth="1"/>
    <col min="11269" max="11269" width="3.36328125" style="2" customWidth="1"/>
    <col min="11270" max="11270" width="11.36328125" style="2" bestFit="1" customWidth="1"/>
    <col min="11271" max="11271" width="1.36328125" style="2" customWidth="1"/>
    <col min="11272" max="11272" width="14.6328125" style="2" customWidth="1"/>
    <col min="11273" max="11273" width="1" style="2" customWidth="1"/>
    <col min="11274" max="11274" width="12.08984375" style="2" customWidth="1"/>
    <col min="11275" max="11275" width="14.08984375" style="2" customWidth="1"/>
    <col min="11276" max="11276" width="20.36328125" style="2" customWidth="1"/>
    <col min="11277" max="11277" width="17.54296875" style="2" customWidth="1"/>
    <col min="11278" max="11520" width="9.08984375" style="2"/>
    <col min="11521" max="11521" width="10.90625" style="2" customWidth="1"/>
    <col min="11522" max="11522" width="3.6328125" style="2" customWidth="1"/>
    <col min="11523" max="11523" width="9.08984375" style="2"/>
    <col min="11524" max="11524" width="9.453125" style="2" customWidth="1"/>
    <col min="11525" max="11525" width="3.36328125" style="2" customWidth="1"/>
    <col min="11526" max="11526" width="11.36328125" style="2" bestFit="1" customWidth="1"/>
    <col min="11527" max="11527" width="1.36328125" style="2" customWidth="1"/>
    <col min="11528" max="11528" width="14.6328125" style="2" customWidth="1"/>
    <col min="11529" max="11529" width="1" style="2" customWidth="1"/>
    <col min="11530" max="11530" width="12.08984375" style="2" customWidth="1"/>
    <col min="11531" max="11531" width="14.08984375" style="2" customWidth="1"/>
    <col min="11532" max="11532" width="20.36328125" style="2" customWidth="1"/>
    <col min="11533" max="11533" width="17.54296875" style="2" customWidth="1"/>
    <col min="11534" max="11776" width="9.08984375" style="2"/>
    <col min="11777" max="11777" width="10.90625" style="2" customWidth="1"/>
    <col min="11778" max="11778" width="3.6328125" style="2" customWidth="1"/>
    <col min="11779" max="11779" width="9.08984375" style="2"/>
    <col min="11780" max="11780" width="9.453125" style="2" customWidth="1"/>
    <col min="11781" max="11781" width="3.36328125" style="2" customWidth="1"/>
    <col min="11782" max="11782" width="11.36328125" style="2" bestFit="1" customWidth="1"/>
    <col min="11783" max="11783" width="1.36328125" style="2" customWidth="1"/>
    <col min="11784" max="11784" width="14.6328125" style="2" customWidth="1"/>
    <col min="11785" max="11785" width="1" style="2" customWidth="1"/>
    <col min="11786" max="11786" width="12.08984375" style="2" customWidth="1"/>
    <col min="11787" max="11787" width="14.08984375" style="2" customWidth="1"/>
    <col min="11788" max="11788" width="20.36328125" style="2" customWidth="1"/>
    <col min="11789" max="11789" width="17.54296875" style="2" customWidth="1"/>
    <col min="11790" max="12032" width="9.08984375" style="2"/>
    <col min="12033" max="12033" width="10.90625" style="2" customWidth="1"/>
    <col min="12034" max="12034" width="3.6328125" style="2" customWidth="1"/>
    <col min="12035" max="12035" width="9.08984375" style="2"/>
    <col min="12036" max="12036" width="9.453125" style="2" customWidth="1"/>
    <col min="12037" max="12037" width="3.36328125" style="2" customWidth="1"/>
    <col min="12038" max="12038" width="11.36328125" style="2" bestFit="1" customWidth="1"/>
    <col min="12039" max="12039" width="1.36328125" style="2" customWidth="1"/>
    <col min="12040" max="12040" width="14.6328125" style="2" customWidth="1"/>
    <col min="12041" max="12041" width="1" style="2" customWidth="1"/>
    <col min="12042" max="12042" width="12.08984375" style="2" customWidth="1"/>
    <col min="12043" max="12043" width="14.08984375" style="2" customWidth="1"/>
    <col min="12044" max="12044" width="20.36328125" style="2" customWidth="1"/>
    <col min="12045" max="12045" width="17.54296875" style="2" customWidth="1"/>
    <col min="12046" max="12288" width="9.08984375" style="2"/>
    <col min="12289" max="12289" width="10.90625" style="2" customWidth="1"/>
    <col min="12290" max="12290" width="3.6328125" style="2" customWidth="1"/>
    <col min="12291" max="12291" width="9.08984375" style="2"/>
    <col min="12292" max="12292" width="9.453125" style="2" customWidth="1"/>
    <col min="12293" max="12293" width="3.36328125" style="2" customWidth="1"/>
    <col min="12294" max="12294" width="11.36328125" style="2" bestFit="1" customWidth="1"/>
    <col min="12295" max="12295" width="1.36328125" style="2" customWidth="1"/>
    <col min="12296" max="12296" width="14.6328125" style="2" customWidth="1"/>
    <col min="12297" max="12297" width="1" style="2" customWidth="1"/>
    <col min="12298" max="12298" width="12.08984375" style="2" customWidth="1"/>
    <col min="12299" max="12299" width="14.08984375" style="2" customWidth="1"/>
    <col min="12300" max="12300" width="20.36328125" style="2" customWidth="1"/>
    <col min="12301" max="12301" width="17.54296875" style="2" customWidth="1"/>
    <col min="12302" max="12544" width="9.08984375" style="2"/>
    <col min="12545" max="12545" width="10.90625" style="2" customWidth="1"/>
    <col min="12546" max="12546" width="3.6328125" style="2" customWidth="1"/>
    <col min="12547" max="12547" width="9.08984375" style="2"/>
    <col min="12548" max="12548" width="9.453125" style="2" customWidth="1"/>
    <col min="12549" max="12549" width="3.36328125" style="2" customWidth="1"/>
    <col min="12550" max="12550" width="11.36328125" style="2" bestFit="1" customWidth="1"/>
    <col min="12551" max="12551" width="1.36328125" style="2" customWidth="1"/>
    <col min="12552" max="12552" width="14.6328125" style="2" customWidth="1"/>
    <col min="12553" max="12553" width="1" style="2" customWidth="1"/>
    <col min="12554" max="12554" width="12.08984375" style="2" customWidth="1"/>
    <col min="12555" max="12555" width="14.08984375" style="2" customWidth="1"/>
    <col min="12556" max="12556" width="20.36328125" style="2" customWidth="1"/>
    <col min="12557" max="12557" width="17.54296875" style="2" customWidth="1"/>
    <col min="12558" max="12800" width="9.08984375" style="2"/>
    <col min="12801" max="12801" width="10.90625" style="2" customWidth="1"/>
    <col min="12802" max="12802" width="3.6328125" style="2" customWidth="1"/>
    <col min="12803" max="12803" width="9.08984375" style="2"/>
    <col min="12804" max="12804" width="9.453125" style="2" customWidth="1"/>
    <col min="12805" max="12805" width="3.36328125" style="2" customWidth="1"/>
    <col min="12806" max="12806" width="11.36328125" style="2" bestFit="1" customWidth="1"/>
    <col min="12807" max="12807" width="1.36328125" style="2" customWidth="1"/>
    <col min="12808" max="12808" width="14.6328125" style="2" customWidth="1"/>
    <col min="12809" max="12809" width="1" style="2" customWidth="1"/>
    <col min="12810" max="12810" width="12.08984375" style="2" customWidth="1"/>
    <col min="12811" max="12811" width="14.08984375" style="2" customWidth="1"/>
    <col min="12812" max="12812" width="20.36328125" style="2" customWidth="1"/>
    <col min="12813" max="12813" width="17.54296875" style="2" customWidth="1"/>
    <col min="12814" max="13056" width="9.08984375" style="2"/>
    <col min="13057" max="13057" width="10.90625" style="2" customWidth="1"/>
    <col min="13058" max="13058" width="3.6328125" style="2" customWidth="1"/>
    <col min="13059" max="13059" width="9.08984375" style="2"/>
    <col min="13060" max="13060" width="9.453125" style="2" customWidth="1"/>
    <col min="13061" max="13061" width="3.36328125" style="2" customWidth="1"/>
    <col min="13062" max="13062" width="11.36328125" style="2" bestFit="1" customWidth="1"/>
    <col min="13063" max="13063" width="1.36328125" style="2" customWidth="1"/>
    <col min="13064" max="13064" width="14.6328125" style="2" customWidth="1"/>
    <col min="13065" max="13065" width="1" style="2" customWidth="1"/>
    <col min="13066" max="13066" width="12.08984375" style="2" customWidth="1"/>
    <col min="13067" max="13067" width="14.08984375" style="2" customWidth="1"/>
    <col min="13068" max="13068" width="20.36328125" style="2" customWidth="1"/>
    <col min="13069" max="13069" width="17.54296875" style="2" customWidth="1"/>
    <col min="13070" max="13312" width="9.08984375" style="2"/>
    <col min="13313" max="13313" width="10.90625" style="2" customWidth="1"/>
    <col min="13314" max="13314" width="3.6328125" style="2" customWidth="1"/>
    <col min="13315" max="13315" width="9.08984375" style="2"/>
    <col min="13316" max="13316" width="9.453125" style="2" customWidth="1"/>
    <col min="13317" max="13317" width="3.36328125" style="2" customWidth="1"/>
    <col min="13318" max="13318" width="11.36328125" style="2" bestFit="1" customWidth="1"/>
    <col min="13319" max="13319" width="1.36328125" style="2" customWidth="1"/>
    <col min="13320" max="13320" width="14.6328125" style="2" customWidth="1"/>
    <col min="13321" max="13321" width="1" style="2" customWidth="1"/>
    <col min="13322" max="13322" width="12.08984375" style="2" customWidth="1"/>
    <col min="13323" max="13323" width="14.08984375" style="2" customWidth="1"/>
    <col min="13324" max="13324" width="20.36328125" style="2" customWidth="1"/>
    <col min="13325" max="13325" width="17.54296875" style="2" customWidth="1"/>
    <col min="13326" max="13568" width="9.08984375" style="2"/>
    <col min="13569" max="13569" width="10.90625" style="2" customWidth="1"/>
    <col min="13570" max="13570" width="3.6328125" style="2" customWidth="1"/>
    <col min="13571" max="13571" width="9.08984375" style="2"/>
    <col min="13572" max="13572" width="9.453125" style="2" customWidth="1"/>
    <col min="13573" max="13573" width="3.36328125" style="2" customWidth="1"/>
    <col min="13574" max="13574" width="11.36328125" style="2" bestFit="1" customWidth="1"/>
    <col min="13575" max="13575" width="1.36328125" style="2" customWidth="1"/>
    <col min="13576" max="13576" width="14.6328125" style="2" customWidth="1"/>
    <col min="13577" max="13577" width="1" style="2" customWidth="1"/>
    <col min="13578" max="13578" width="12.08984375" style="2" customWidth="1"/>
    <col min="13579" max="13579" width="14.08984375" style="2" customWidth="1"/>
    <col min="13580" max="13580" width="20.36328125" style="2" customWidth="1"/>
    <col min="13581" max="13581" width="17.54296875" style="2" customWidth="1"/>
    <col min="13582" max="13824" width="9.08984375" style="2"/>
    <col min="13825" max="13825" width="10.90625" style="2" customWidth="1"/>
    <col min="13826" max="13826" width="3.6328125" style="2" customWidth="1"/>
    <col min="13827" max="13827" width="9.08984375" style="2"/>
    <col min="13828" max="13828" width="9.453125" style="2" customWidth="1"/>
    <col min="13829" max="13829" width="3.36328125" style="2" customWidth="1"/>
    <col min="13830" max="13830" width="11.36328125" style="2" bestFit="1" customWidth="1"/>
    <col min="13831" max="13831" width="1.36328125" style="2" customWidth="1"/>
    <col min="13832" max="13832" width="14.6328125" style="2" customWidth="1"/>
    <col min="13833" max="13833" width="1" style="2" customWidth="1"/>
    <col min="13834" max="13834" width="12.08984375" style="2" customWidth="1"/>
    <col min="13835" max="13835" width="14.08984375" style="2" customWidth="1"/>
    <col min="13836" max="13836" width="20.36328125" style="2" customWidth="1"/>
    <col min="13837" max="13837" width="17.54296875" style="2" customWidth="1"/>
    <col min="13838" max="14080" width="9.08984375" style="2"/>
    <col min="14081" max="14081" width="10.90625" style="2" customWidth="1"/>
    <col min="14082" max="14082" width="3.6328125" style="2" customWidth="1"/>
    <col min="14083" max="14083" width="9.08984375" style="2"/>
    <col min="14084" max="14084" width="9.453125" style="2" customWidth="1"/>
    <col min="14085" max="14085" width="3.36328125" style="2" customWidth="1"/>
    <col min="14086" max="14086" width="11.36328125" style="2" bestFit="1" customWidth="1"/>
    <col min="14087" max="14087" width="1.36328125" style="2" customWidth="1"/>
    <col min="14088" max="14088" width="14.6328125" style="2" customWidth="1"/>
    <col min="14089" max="14089" width="1" style="2" customWidth="1"/>
    <col min="14090" max="14090" width="12.08984375" style="2" customWidth="1"/>
    <col min="14091" max="14091" width="14.08984375" style="2" customWidth="1"/>
    <col min="14092" max="14092" width="20.36328125" style="2" customWidth="1"/>
    <col min="14093" max="14093" width="17.54296875" style="2" customWidth="1"/>
    <col min="14094" max="14336" width="9.08984375" style="2"/>
    <col min="14337" max="14337" width="10.90625" style="2" customWidth="1"/>
    <col min="14338" max="14338" width="3.6328125" style="2" customWidth="1"/>
    <col min="14339" max="14339" width="9.08984375" style="2"/>
    <col min="14340" max="14340" width="9.453125" style="2" customWidth="1"/>
    <col min="14341" max="14341" width="3.36328125" style="2" customWidth="1"/>
    <col min="14342" max="14342" width="11.36328125" style="2" bestFit="1" customWidth="1"/>
    <col min="14343" max="14343" width="1.36328125" style="2" customWidth="1"/>
    <col min="14344" max="14344" width="14.6328125" style="2" customWidth="1"/>
    <col min="14345" max="14345" width="1" style="2" customWidth="1"/>
    <col min="14346" max="14346" width="12.08984375" style="2" customWidth="1"/>
    <col min="14347" max="14347" width="14.08984375" style="2" customWidth="1"/>
    <col min="14348" max="14348" width="20.36328125" style="2" customWidth="1"/>
    <col min="14349" max="14349" width="17.54296875" style="2" customWidth="1"/>
    <col min="14350" max="14592" width="9.08984375" style="2"/>
    <col min="14593" max="14593" width="10.90625" style="2" customWidth="1"/>
    <col min="14594" max="14594" width="3.6328125" style="2" customWidth="1"/>
    <col min="14595" max="14595" width="9.08984375" style="2"/>
    <col min="14596" max="14596" width="9.453125" style="2" customWidth="1"/>
    <col min="14597" max="14597" width="3.36328125" style="2" customWidth="1"/>
    <col min="14598" max="14598" width="11.36328125" style="2" bestFit="1" customWidth="1"/>
    <col min="14599" max="14599" width="1.36328125" style="2" customWidth="1"/>
    <col min="14600" max="14600" width="14.6328125" style="2" customWidth="1"/>
    <col min="14601" max="14601" width="1" style="2" customWidth="1"/>
    <col min="14602" max="14602" width="12.08984375" style="2" customWidth="1"/>
    <col min="14603" max="14603" width="14.08984375" style="2" customWidth="1"/>
    <col min="14604" max="14604" width="20.36328125" style="2" customWidth="1"/>
    <col min="14605" max="14605" width="17.54296875" style="2" customWidth="1"/>
    <col min="14606" max="14848" width="9.08984375" style="2"/>
    <col min="14849" max="14849" width="10.90625" style="2" customWidth="1"/>
    <col min="14850" max="14850" width="3.6328125" style="2" customWidth="1"/>
    <col min="14851" max="14851" width="9.08984375" style="2"/>
    <col min="14852" max="14852" width="9.453125" style="2" customWidth="1"/>
    <col min="14853" max="14853" width="3.36328125" style="2" customWidth="1"/>
    <col min="14854" max="14854" width="11.36328125" style="2" bestFit="1" customWidth="1"/>
    <col min="14855" max="14855" width="1.36328125" style="2" customWidth="1"/>
    <col min="14856" max="14856" width="14.6328125" style="2" customWidth="1"/>
    <col min="14857" max="14857" width="1" style="2" customWidth="1"/>
    <col min="14858" max="14858" width="12.08984375" style="2" customWidth="1"/>
    <col min="14859" max="14859" width="14.08984375" style="2" customWidth="1"/>
    <col min="14860" max="14860" width="20.36328125" style="2" customWidth="1"/>
    <col min="14861" max="14861" width="17.54296875" style="2" customWidth="1"/>
    <col min="14862" max="15104" width="9.08984375" style="2"/>
    <col min="15105" max="15105" width="10.90625" style="2" customWidth="1"/>
    <col min="15106" max="15106" width="3.6328125" style="2" customWidth="1"/>
    <col min="15107" max="15107" width="9.08984375" style="2"/>
    <col min="15108" max="15108" width="9.453125" style="2" customWidth="1"/>
    <col min="15109" max="15109" width="3.36328125" style="2" customWidth="1"/>
    <col min="15110" max="15110" width="11.36328125" style="2" bestFit="1" customWidth="1"/>
    <col min="15111" max="15111" width="1.36328125" style="2" customWidth="1"/>
    <col min="15112" max="15112" width="14.6328125" style="2" customWidth="1"/>
    <col min="15113" max="15113" width="1" style="2" customWidth="1"/>
    <col min="15114" max="15114" width="12.08984375" style="2" customWidth="1"/>
    <col min="15115" max="15115" width="14.08984375" style="2" customWidth="1"/>
    <col min="15116" max="15116" width="20.36328125" style="2" customWidth="1"/>
    <col min="15117" max="15117" width="17.54296875" style="2" customWidth="1"/>
    <col min="15118" max="15360" width="9.08984375" style="2"/>
    <col min="15361" max="15361" width="10.90625" style="2" customWidth="1"/>
    <col min="15362" max="15362" width="3.6328125" style="2" customWidth="1"/>
    <col min="15363" max="15363" width="9.08984375" style="2"/>
    <col min="15364" max="15364" width="9.453125" style="2" customWidth="1"/>
    <col min="15365" max="15365" width="3.36328125" style="2" customWidth="1"/>
    <col min="15366" max="15366" width="11.36328125" style="2" bestFit="1" customWidth="1"/>
    <col min="15367" max="15367" width="1.36328125" style="2" customWidth="1"/>
    <col min="15368" max="15368" width="14.6328125" style="2" customWidth="1"/>
    <col min="15369" max="15369" width="1" style="2" customWidth="1"/>
    <col min="15370" max="15370" width="12.08984375" style="2" customWidth="1"/>
    <col min="15371" max="15371" width="14.08984375" style="2" customWidth="1"/>
    <col min="15372" max="15372" width="20.36328125" style="2" customWidth="1"/>
    <col min="15373" max="15373" width="17.54296875" style="2" customWidth="1"/>
    <col min="15374" max="15616" width="9.08984375" style="2"/>
    <col min="15617" max="15617" width="10.90625" style="2" customWidth="1"/>
    <col min="15618" max="15618" width="3.6328125" style="2" customWidth="1"/>
    <col min="15619" max="15619" width="9.08984375" style="2"/>
    <col min="15620" max="15620" width="9.453125" style="2" customWidth="1"/>
    <col min="15621" max="15621" width="3.36328125" style="2" customWidth="1"/>
    <col min="15622" max="15622" width="11.36328125" style="2" bestFit="1" customWidth="1"/>
    <col min="15623" max="15623" width="1.36328125" style="2" customWidth="1"/>
    <col min="15624" max="15624" width="14.6328125" style="2" customWidth="1"/>
    <col min="15625" max="15625" width="1" style="2" customWidth="1"/>
    <col min="15626" max="15626" width="12.08984375" style="2" customWidth="1"/>
    <col min="15627" max="15627" width="14.08984375" style="2" customWidth="1"/>
    <col min="15628" max="15628" width="20.36328125" style="2" customWidth="1"/>
    <col min="15629" max="15629" width="17.54296875" style="2" customWidth="1"/>
    <col min="15630" max="15872" width="9.08984375" style="2"/>
    <col min="15873" max="15873" width="10.90625" style="2" customWidth="1"/>
    <col min="15874" max="15874" width="3.6328125" style="2" customWidth="1"/>
    <col min="15875" max="15875" width="9.08984375" style="2"/>
    <col min="15876" max="15876" width="9.453125" style="2" customWidth="1"/>
    <col min="15877" max="15877" width="3.36328125" style="2" customWidth="1"/>
    <col min="15878" max="15878" width="11.36328125" style="2" bestFit="1" customWidth="1"/>
    <col min="15879" max="15879" width="1.36328125" style="2" customWidth="1"/>
    <col min="15880" max="15880" width="14.6328125" style="2" customWidth="1"/>
    <col min="15881" max="15881" width="1" style="2" customWidth="1"/>
    <col min="15882" max="15882" width="12.08984375" style="2" customWidth="1"/>
    <col min="15883" max="15883" width="14.08984375" style="2" customWidth="1"/>
    <col min="15884" max="15884" width="20.36328125" style="2" customWidth="1"/>
    <col min="15885" max="15885" width="17.54296875" style="2" customWidth="1"/>
    <col min="15886" max="16128" width="9.08984375" style="2"/>
    <col min="16129" max="16129" width="10.90625" style="2" customWidth="1"/>
    <col min="16130" max="16130" width="3.6328125" style="2" customWidth="1"/>
    <col min="16131" max="16131" width="9.08984375" style="2"/>
    <col min="16132" max="16132" width="9.453125" style="2" customWidth="1"/>
    <col min="16133" max="16133" width="3.36328125" style="2" customWidth="1"/>
    <col min="16134" max="16134" width="11.36328125" style="2" bestFit="1" customWidth="1"/>
    <col min="16135" max="16135" width="1.36328125" style="2" customWidth="1"/>
    <col min="16136" max="16136" width="14.6328125" style="2" customWidth="1"/>
    <col min="16137" max="16137" width="1" style="2" customWidth="1"/>
    <col min="16138" max="16138" width="12.08984375" style="2" customWidth="1"/>
    <col min="16139" max="16139" width="14.08984375" style="2" customWidth="1"/>
    <col min="16140" max="16140" width="20.36328125" style="2" customWidth="1"/>
    <col min="16141" max="16141" width="17.54296875" style="2" customWidth="1"/>
    <col min="16142" max="16384" width="9.08984375" style="2"/>
  </cols>
  <sheetData>
    <row r="1" spans="1:12" ht="15" customHeight="1" x14ac:dyDescent="0.35">
      <c r="A1" s="1" t="s">
        <v>29</v>
      </c>
      <c r="E1" s="3" t="s">
        <v>30</v>
      </c>
      <c r="G1" s="4" t="s">
        <v>31</v>
      </c>
      <c r="H1" s="5"/>
    </row>
    <row r="2" spans="1:12" ht="12.75" customHeight="1" x14ac:dyDescent="0.35">
      <c r="A2" s="7" t="s">
        <v>32</v>
      </c>
      <c r="G2" s="3" t="s">
        <v>33</v>
      </c>
    </row>
    <row r="3" spans="1:12" ht="12.75" customHeight="1" x14ac:dyDescent="0.3">
      <c r="A3" s="8" t="s">
        <v>34</v>
      </c>
      <c r="C3" s="8"/>
      <c r="E3" s="3"/>
      <c r="G3" s="3" t="s">
        <v>35</v>
      </c>
      <c r="H3" s="2"/>
      <c r="L3" s="2"/>
    </row>
    <row r="4" spans="1:12" ht="12.75" customHeight="1" x14ac:dyDescent="0.25">
      <c r="G4" s="3" t="s">
        <v>36</v>
      </c>
    </row>
    <row r="5" spans="1:12" ht="12.75" customHeight="1" x14ac:dyDescent="0.25">
      <c r="A5" s="3"/>
      <c r="G5" s="3" t="s">
        <v>37</v>
      </c>
    </row>
    <row r="6" spans="1:12" ht="12.75" customHeight="1" x14ac:dyDescent="0.25">
      <c r="G6" s="3"/>
    </row>
    <row r="7" spans="1:12" ht="12.75" customHeight="1" x14ac:dyDescent="0.35">
      <c r="A7" s="9" t="s">
        <v>38</v>
      </c>
      <c r="C7" s="37" t="s">
        <v>176</v>
      </c>
      <c r="D7" s="10"/>
      <c r="E7" s="10"/>
      <c r="F7" s="10"/>
      <c r="G7" s="10"/>
      <c r="H7" s="11"/>
      <c r="I7" s="10"/>
      <c r="J7" s="10"/>
      <c r="K7" s="10"/>
      <c r="L7" s="11"/>
    </row>
    <row r="8" spans="1:12" ht="12.75" customHeight="1" x14ac:dyDescent="0.25"/>
    <row r="9" spans="1:12" ht="12.75" customHeight="1" x14ac:dyDescent="0.35">
      <c r="A9" s="9" t="s">
        <v>39</v>
      </c>
      <c r="B9" s="10"/>
      <c r="C9" s="37">
        <v>1682</v>
      </c>
      <c r="D9" s="9" t="s">
        <v>40</v>
      </c>
      <c r="F9" s="37" t="s">
        <v>175</v>
      </c>
      <c r="G9" s="10"/>
      <c r="H9" s="11"/>
      <c r="I9" s="10"/>
      <c r="J9" s="10"/>
      <c r="K9" s="9" t="s">
        <v>41</v>
      </c>
      <c r="L9" s="39" t="s">
        <v>141</v>
      </c>
    </row>
    <row r="10" spans="1:12" ht="12.75" customHeight="1" x14ac:dyDescent="0.35">
      <c r="A10" s="9"/>
      <c r="D10" s="9"/>
      <c r="K10" s="9"/>
    </row>
    <row r="11" spans="1:12" ht="12.75" customHeight="1" x14ac:dyDescent="0.35">
      <c r="A11" s="9" t="s">
        <v>42</v>
      </c>
      <c r="D11" s="9"/>
      <c r="H11" s="38" t="s">
        <v>140</v>
      </c>
      <c r="I11" s="10"/>
      <c r="J11" s="10"/>
      <c r="K11" s="9"/>
    </row>
    <row r="12" spans="1:12" ht="12.75" customHeight="1" x14ac:dyDescent="0.35">
      <c r="A12" s="9" t="s">
        <v>43</v>
      </c>
      <c r="D12" s="9"/>
      <c r="K12" s="12" t="s">
        <v>177</v>
      </c>
      <c r="L12" s="11"/>
    </row>
    <row r="13" spans="1:12" ht="12.75" customHeight="1" x14ac:dyDescent="0.25"/>
    <row r="14" spans="1:12" ht="12.75" customHeight="1" x14ac:dyDescent="0.3">
      <c r="A14" s="8" t="s">
        <v>44</v>
      </c>
    </row>
    <row r="15" spans="1:12" ht="12.75" customHeight="1" x14ac:dyDescent="0.25">
      <c r="A15" s="2" t="s">
        <v>45</v>
      </c>
      <c r="E15" s="2" t="s">
        <v>46</v>
      </c>
      <c r="L15" s="41">
        <f>'Billing Rate Calculation'!B6</f>
        <v>0</v>
      </c>
    </row>
    <row r="16" spans="1:12" ht="12.75" customHeight="1" x14ac:dyDescent="0.25"/>
    <row r="17" spans="1:12" ht="12.75" customHeight="1" x14ac:dyDescent="0.25">
      <c r="A17" s="2" t="s">
        <v>47</v>
      </c>
      <c r="L17" s="41">
        <f>'Billing Rate Calculation'!B7</f>
        <v>0</v>
      </c>
    </row>
    <row r="18" spans="1:12" ht="12.75" customHeight="1" x14ac:dyDescent="0.25"/>
    <row r="19" spans="1:12" ht="12.75" customHeight="1" x14ac:dyDescent="0.25">
      <c r="A19" s="2" t="s">
        <v>48</v>
      </c>
      <c r="L19" s="11">
        <f>'Billing Rate Calculation'!B8</f>
        <v>24900</v>
      </c>
    </row>
    <row r="20" spans="1:12" ht="12.75" customHeight="1" x14ac:dyDescent="0.25"/>
    <row r="21" spans="1:12" ht="12.75" customHeight="1" x14ac:dyDescent="0.25">
      <c r="A21" s="2" t="s">
        <v>49</v>
      </c>
      <c r="F21" s="2" t="s">
        <v>50</v>
      </c>
      <c r="H21" s="13"/>
      <c r="L21" s="11">
        <f>'Billing Rate Calculation'!B16</f>
        <v>0</v>
      </c>
    </row>
    <row r="22" spans="1:12" ht="12.75" customHeight="1" x14ac:dyDescent="0.25"/>
    <row r="23" spans="1:12" ht="12.75" customHeight="1" thickBot="1" x14ac:dyDescent="0.35">
      <c r="A23" s="14" t="s">
        <v>51</v>
      </c>
      <c r="B23" s="8" t="s">
        <v>52</v>
      </c>
      <c r="J23" s="2" t="s">
        <v>53</v>
      </c>
      <c r="L23" s="15">
        <f>SUM(L15:L21)</f>
        <v>24900</v>
      </c>
    </row>
    <row r="24" spans="1:12" ht="12.75" customHeight="1" thickTop="1" x14ac:dyDescent="0.25"/>
    <row r="25" spans="1:12" ht="12.75" customHeight="1" x14ac:dyDescent="0.3">
      <c r="A25" s="8" t="s">
        <v>54</v>
      </c>
    </row>
    <row r="26" spans="1:12" ht="12.75" customHeight="1" x14ac:dyDescent="0.25">
      <c r="A26" s="2" t="s">
        <v>55</v>
      </c>
      <c r="E26" s="16" t="s">
        <v>56</v>
      </c>
      <c r="L26" s="41">
        <f>'Billing Rate Calculation'!B24</f>
        <v>0</v>
      </c>
    </row>
    <row r="27" spans="1:12" ht="12.75" customHeight="1" x14ac:dyDescent="0.25"/>
    <row r="28" spans="1:12" ht="12.75" customHeight="1" x14ac:dyDescent="0.25">
      <c r="F28" s="17" t="s">
        <v>20</v>
      </c>
      <c r="G28" s="17"/>
    </row>
    <row r="29" spans="1:12" ht="12.75" customHeight="1" x14ac:dyDescent="0.25">
      <c r="A29" s="2" t="s">
        <v>57</v>
      </c>
      <c r="F29" s="18" t="s">
        <v>58</v>
      </c>
      <c r="G29" s="17"/>
      <c r="H29" s="19" t="s">
        <v>18</v>
      </c>
      <c r="I29" s="17"/>
      <c r="J29" s="18" t="s">
        <v>20</v>
      </c>
    </row>
    <row r="30" spans="1:12" ht="12.75" customHeight="1" x14ac:dyDescent="0.25"/>
    <row r="31" spans="1:12" ht="12.75" customHeight="1" x14ac:dyDescent="0.25">
      <c r="A31" s="2" t="s">
        <v>59</v>
      </c>
      <c r="F31" s="42">
        <v>25.3</v>
      </c>
      <c r="G31" s="14"/>
      <c r="H31" s="11">
        <v>0</v>
      </c>
      <c r="J31" s="11">
        <f>H31*F31*0.01</f>
        <v>0</v>
      </c>
      <c r="L31" s="11">
        <f>H31+J31</f>
        <v>0</v>
      </c>
    </row>
    <row r="32" spans="1:12" ht="12.75" customHeight="1" x14ac:dyDescent="0.25">
      <c r="J32" s="6"/>
    </row>
    <row r="33" spans="1:12" ht="12.75" customHeight="1" x14ac:dyDescent="0.25">
      <c r="A33" s="2" t="s">
        <v>60</v>
      </c>
      <c r="F33" s="42">
        <v>25.3</v>
      </c>
      <c r="G33" s="14"/>
      <c r="H33" s="11">
        <f>'Billing Rate Calculation'!B29</f>
        <v>2220</v>
      </c>
      <c r="J33" s="11">
        <f>'Billing Rate Calculation'!B28</f>
        <v>564</v>
      </c>
      <c r="L33" s="11">
        <f>H33+J33</f>
        <v>2784</v>
      </c>
    </row>
    <row r="34" spans="1:12" ht="12.75" customHeight="1" x14ac:dyDescent="0.25">
      <c r="J34" s="6"/>
    </row>
    <row r="35" spans="1:12" ht="12.75" customHeight="1" x14ac:dyDescent="0.25">
      <c r="A35" s="2" t="s">
        <v>61</v>
      </c>
      <c r="F35" s="43">
        <v>36.700000000000003</v>
      </c>
      <c r="G35" s="14"/>
      <c r="H35" s="11">
        <v>0</v>
      </c>
      <c r="J35" s="11">
        <f>H35*F35*0.01</f>
        <v>0</v>
      </c>
      <c r="L35" s="11">
        <f>H35+J35</f>
        <v>0</v>
      </c>
    </row>
    <row r="36" spans="1:12" ht="12.75" customHeight="1" x14ac:dyDescent="0.25">
      <c r="J36" s="6"/>
    </row>
    <row r="37" spans="1:12" ht="12.75" customHeight="1" x14ac:dyDescent="0.25">
      <c r="A37" s="2" t="s">
        <v>62</v>
      </c>
      <c r="F37" s="43">
        <v>1</v>
      </c>
      <c r="G37" s="14"/>
      <c r="H37" s="11">
        <f>'Billing Rate Calculation'!B31</f>
        <v>15444</v>
      </c>
      <c r="J37" s="11">
        <f>'Billing Rate Calculation'!B32</f>
        <v>132</v>
      </c>
      <c r="L37" s="11">
        <f>H37+J37</f>
        <v>15576</v>
      </c>
    </row>
    <row r="38" spans="1:12" ht="12.75" customHeight="1" x14ac:dyDescent="0.25">
      <c r="J38" s="6"/>
    </row>
    <row r="39" spans="1:12" ht="12.75" customHeight="1" x14ac:dyDescent="0.25">
      <c r="A39" s="2" t="s">
        <v>63</v>
      </c>
      <c r="H39" s="11">
        <v>0</v>
      </c>
      <c r="J39" s="11">
        <v>0</v>
      </c>
      <c r="L39" s="11">
        <f>H39+J39</f>
        <v>0</v>
      </c>
    </row>
    <row r="40" spans="1:12" ht="12.75" customHeight="1" x14ac:dyDescent="0.25">
      <c r="J40" s="6"/>
    </row>
    <row r="41" spans="1:12" ht="12.75" customHeight="1" thickBot="1" x14ac:dyDescent="0.35">
      <c r="A41" s="8" t="s">
        <v>64</v>
      </c>
      <c r="H41" s="15">
        <f>SUM(H31:H39)</f>
        <v>17664</v>
      </c>
      <c r="J41" s="15">
        <f>SUM(J31:J39)</f>
        <v>696</v>
      </c>
      <c r="L41" s="11">
        <f>H41+J41</f>
        <v>18360</v>
      </c>
    </row>
    <row r="42" spans="1:12" ht="12.75" customHeight="1" thickTop="1" x14ac:dyDescent="0.25"/>
    <row r="43" spans="1:12" ht="12.75" customHeight="1" x14ac:dyDescent="0.25">
      <c r="A43" s="2" t="s">
        <v>65</v>
      </c>
      <c r="L43" s="11">
        <f>'Billing Rate Calculation'!B35</f>
        <v>0</v>
      </c>
    </row>
    <row r="44" spans="1:12" ht="12.75" customHeight="1" x14ac:dyDescent="0.25"/>
    <row r="45" spans="1:12" ht="12.75" customHeight="1" x14ac:dyDescent="0.25">
      <c r="A45" s="2" t="s">
        <v>66</v>
      </c>
      <c r="L45" s="11">
        <f>'Billing Rate Calculation'!B39</f>
        <v>6240</v>
      </c>
    </row>
    <row r="46" spans="1:12" ht="12.75" customHeight="1" x14ac:dyDescent="0.25"/>
    <row r="47" spans="1:12" ht="12.75" customHeight="1" x14ac:dyDescent="0.25">
      <c r="A47" s="2" t="s">
        <v>67</v>
      </c>
    </row>
    <row r="48" spans="1:12" ht="12.75" customHeight="1" x14ac:dyDescent="0.25">
      <c r="A48" s="2" t="s">
        <v>68</v>
      </c>
    </row>
    <row r="49" spans="1:12" ht="12.75" customHeight="1" x14ac:dyDescent="0.25">
      <c r="A49" s="2" t="s">
        <v>69</v>
      </c>
      <c r="H49" s="11">
        <f>'Billing Rate Calculation'!B41</f>
        <v>300</v>
      </c>
      <c r="I49" s="10"/>
    </row>
    <row r="50" spans="1:12" ht="12.75" customHeight="1" x14ac:dyDescent="0.25"/>
    <row r="51" spans="1:12" ht="12.75" customHeight="1" x14ac:dyDescent="0.25">
      <c r="A51" s="2" t="s">
        <v>70</v>
      </c>
      <c r="H51" s="11">
        <v>0</v>
      </c>
      <c r="I51" s="10"/>
    </row>
    <row r="52" spans="1:12" ht="12.75" customHeight="1" x14ac:dyDescent="0.25"/>
    <row r="53" spans="1:12" ht="12.75" customHeight="1" x14ac:dyDescent="0.25">
      <c r="A53" s="2" t="s">
        <v>71</v>
      </c>
      <c r="H53" s="11">
        <v>0</v>
      </c>
      <c r="I53" s="10"/>
    </row>
    <row r="54" spans="1:12" ht="12.75" customHeight="1" x14ac:dyDescent="0.25"/>
    <row r="55" spans="1:12" ht="12.75" customHeight="1" x14ac:dyDescent="0.25">
      <c r="A55" s="2" t="s">
        <v>72</v>
      </c>
      <c r="H55" s="11">
        <v>0</v>
      </c>
      <c r="I55" s="10"/>
    </row>
    <row r="56" spans="1:12" ht="12.75" customHeight="1" x14ac:dyDescent="0.25"/>
    <row r="57" spans="1:12" ht="12.75" customHeight="1" x14ac:dyDescent="0.25">
      <c r="A57" s="2" t="s">
        <v>73</v>
      </c>
      <c r="H57" s="11">
        <v>0</v>
      </c>
      <c r="I57" s="10"/>
    </row>
    <row r="58" spans="1:12" ht="12.75" customHeight="1" x14ac:dyDescent="0.25"/>
    <row r="59" spans="1:12" ht="12.75" customHeight="1" x14ac:dyDescent="0.25">
      <c r="A59" s="2" t="s">
        <v>74</v>
      </c>
      <c r="H59" s="11">
        <v>0</v>
      </c>
      <c r="I59" s="10"/>
    </row>
    <row r="60" spans="1:12" ht="12.75" customHeight="1" x14ac:dyDescent="0.25"/>
    <row r="61" spans="1:12" ht="12.75" customHeight="1" x14ac:dyDescent="0.25">
      <c r="A61" s="2" t="s">
        <v>75</v>
      </c>
      <c r="C61" s="2" t="s">
        <v>76</v>
      </c>
      <c r="L61" s="11">
        <f>SUM(H49:H59)</f>
        <v>300</v>
      </c>
    </row>
    <row r="62" spans="1:12" ht="12.75" customHeight="1" x14ac:dyDescent="0.25"/>
    <row r="63" spans="1:12" ht="12.75" customHeight="1" x14ac:dyDescent="0.25">
      <c r="A63" s="2" t="s">
        <v>77</v>
      </c>
      <c r="L63" s="11">
        <v>0</v>
      </c>
    </row>
    <row r="64" spans="1:12" ht="12.75" customHeight="1" x14ac:dyDescent="0.25"/>
    <row r="65" spans="1:12" ht="12.75" customHeight="1" x14ac:dyDescent="0.25">
      <c r="A65" s="2" t="s">
        <v>78</v>
      </c>
      <c r="L65" s="11">
        <v>0</v>
      </c>
    </row>
    <row r="66" spans="1:12" ht="12.75" customHeight="1" x14ac:dyDescent="0.25"/>
    <row r="67" spans="1:12" ht="12.75" customHeight="1" thickBot="1" x14ac:dyDescent="0.35">
      <c r="A67" s="14" t="s">
        <v>79</v>
      </c>
      <c r="B67" s="8" t="s">
        <v>80</v>
      </c>
      <c r="J67" s="2" t="s">
        <v>53</v>
      </c>
      <c r="L67" s="15">
        <f>L26+SUM(L41:L65)</f>
        <v>24900</v>
      </c>
    </row>
    <row r="68" spans="1:12" ht="12.75" customHeight="1" thickTop="1" x14ac:dyDescent="0.25"/>
    <row r="69" spans="1:12" ht="12.75" customHeight="1" x14ac:dyDescent="0.3">
      <c r="A69" s="8" t="s">
        <v>81</v>
      </c>
    </row>
    <row r="70" spans="1:12" ht="12.75" customHeight="1" x14ac:dyDescent="0.25"/>
    <row r="71" spans="1:12" ht="12.75" customHeight="1" x14ac:dyDescent="0.25">
      <c r="A71" s="2" t="s">
        <v>82</v>
      </c>
      <c r="L71" s="11">
        <v>0</v>
      </c>
    </row>
    <row r="72" spans="1:12" ht="12.75" customHeight="1" x14ac:dyDescent="0.25"/>
    <row r="73" spans="1:12" ht="12.75" customHeight="1" x14ac:dyDescent="0.25">
      <c r="A73" s="2" t="s">
        <v>83</v>
      </c>
      <c r="C73" s="2" t="s">
        <v>84</v>
      </c>
      <c r="L73" s="11">
        <f>L23</f>
        <v>24900</v>
      </c>
    </row>
    <row r="74" spans="1:12" ht="12.75" customHeight="1" x14ac:dyDescent="0.25"/>
    <row r="75" spans="1:12" ht="12.75" customHeight="1" x14ac:dyDescent="0.25">
      <c r="A75" s="2" t="s">
        <v>85</v>
      </c>
      <c r="C75" s="2" t="s">
        <v>86</v>
      </c>
      <c r="L75" s="11">
        <v>0</v>
      </c>
    </row>
    <row r="76" spans="1:12" ht="12.75" customHeight="1" x14ac:dyDescent="0.25"/>
    <row r="77" spans="1:12" ht="12.75" customHeight="1" x14ac:dyDescent="0.25">
      <c r="A77" s="2" t="s">
        <v>87</v>
      </c>
      <c r="C77" s="2" t="s">
        <v>88</v>
      </c>
      <c r="L77" s="11">
        <f>-L67</f>
        <v>-24900</v>
      </c>
    </row>
    <row r="78" spans="1:12" ht="12.75" customHeight="1" x14ac:dyDescent="0.25"/>
    <row r="79" spans="1:12" ht="12.75" customHeight="1" x14ac:dyDescent="0.25">
      <c r="A79" s="2" t="s">
        <v>89</v>
      </c>
      <c r="J79" s="2" t="s">
        <v>53</v>
      </c>
      <c r="L79" s="11">
        <f>SUM(L70:L77)</f>
        <v>0</v>
      </c>
    </row>
    <row r="80" spans="1:12" ht="12.75" customHeight="1" x14ac:dyDescent="0.25"/>
    <row r="81" spans="1:12" ht="12.75" customHeight="1" x14ac:dyDescent="0.3">
      <c r="A81" s="8" t="s">
        <v>90</v>
      </c>
    </row>
    <row r="82" spans="1:12" ht="12.75" customHeight="1" x14ac:dyDescent="0.25"/>
    <row r="83" spans="1:12" ht="12.75" customHeight="1" x14ac:dyDescent="0.25">
      <c r="A83" s="2" t="s">
        <v>91</v>
      </c>
      <c r="L83" s="11">
        <v>0</v>
      </c>
    </row>
    <row r="84" spans="1:12" ht="12.75" customHeight="1" x14ac:dyDescent="0.25"/>
    <row r="85" spans="1:12" ht="12.75" customHeight="1" x14ac:dyDescent="0.25">
      <c r="A85" s="2" t="s">
        <v>83</v>
      </c>
      <c r="C85" s="2" t="s">
        <v>84</v>
      </c>
      <c r="L85" s="11">
        <f>L23</f>
        <v>24900</v>
      </c>
    </row>
    <row r="86" spans="1:12" ht="12.75" customHeight="1" x14ac:dyDescent="0.25"/>
    <row r="87" spans="1:12" ht="12.75" customHeight="1" x14ac:dyDescent="0.25">
      <c r="A87" s="2" t="s">
        <v>85</v>
      </c>
      <c r="C87" s="2" t="s">
        <v>86</v>
      </c>
      <c r="L87" s="11">
        <f>L75</f>
        <v>0</v>
      </c>
    </row>
    <row r="88" spans="1:12" ht="12.75" customHeight="1" x14ac:dyDescent="0.25"/>
    <row r="89" spans="1:12" ht="12.75" customHeight="1" x14ac:dyDescent="0.25">
      <c r="C89" s="2" t="s">
        <v>92</v>
      </c>
      <c r="L89" s="11">
        <f>SUM(L83:L87)</f>
        <v>24900</v>
      </c>
    </row>
    <row r="90" spans="1:12" ht="12.75" customHeight="1" x14ac:dyDescent="0.25"/>
    <row r="91" spans="1:12" ht="12.75" customHeight="1" x14ac:dyDescent="0.25">
      <c r="A91" s="2" t="s">
        <v>87</v>
      </c>
      <c r="C91" s="2" t="s">
        <v>93</v>
      </c>
      <c r="L91" s="11">
        <f>-L67+H55</f>
        <v>-24900</v>
      </c>
    </row>
    <row r="92" spans="1:12" ht="12.75" customHeight="1" x14ac:dyDescent="0.25"/>
    <row r="93" spans="1:12" ht="12.75" customHeight="1" x14ac:dyDescent="0.25">
      <c r="A93" s="2" t="s">
        <v>87</v>
      </c>
      <c r="C93" s="2" t="s">
        <v>94</v>
      </c>
      <c r="L93" s="11">
        <v>0</v>
      </c>
    </row>
    <row r="94" spans="1:12" ht="12.75" customHeight="1" x14ac:dyDescent="0.25"/>
    <row r="95" spans="1:12" ht="12.75" customHeight="1" x14ac:dyDescent="0.25">
      <c r="A95" s="2" t="s">
        <v>95</v>
      </c>
      <c r="L95" s="11">
        <f>SUM(L89:L91)-L93</f>
        <v>0</v>
      </c>
    </row>
    <row r="96" spans="1:12" ht="12.75" customHeight="1" x14ac:dyDescent="0.25"/>
    <row r="97" spans="1:12" ht="12.75" customHeight="1" x14ac:dyDescent="0.3">
      <c r="A97" s="8" t="s">
        <v>96</v>
      </c>
      <c r="B97" s="2" t="s">
        <v>97</v>
      </c>
    </row>
    <row r="98" spans="1:12" ht="12.75" customHeight="1" x14ac:dyDescent="0.25"/>
    <row r="99" spans="1:12" ht="12.75" customHeight="1" x14ac:dyDescent="0.25"/>
    <row r="100" spans="1:12" ht="12.75" customHeight="1" x14ac:dyDescent="0.3">
      <c r="A100" s="8" t="s">
        <v>98</v>
      </c>
      <c r="D100" s="8" t="s">
        <v>99</v>
      </c>
    </row>
    <row r="101" spans="1:12" ht="12.75" customHeight="1" thickBot="1" x14ac:dyDescent="0.35">
      <c r="A101" s="8" t="s">
        <v>100</v>
      </c>
      <c r="D101" s="8"/>
    </row>
    <row r="102" spans="1:12" ht="12.75" customHeight="1" x14ac:dyDescent="0.3">
      <c r="A102" s="20"/>
      <c r="B102" s="21"/>
      <c r="C102" s="21"/>
      <c r="D102" s="22"/>
      <c r="E102" s="21"/>
      <c r="F102" s="21"/>
      <c r="G102" s="21"/>
      <c r="H102" s="23"/>
      <c r="I102" s="21"/>
      <c r="J102" s="21"/>
      <c r="K102" s="21"/>
      <c r="L102" s="24"/>
    </row>
    <row r="103" spans="1:12" ht="12.75" customHeight="1" x14ac:dyDescent="0.25">
      <c r="A103" s="25"/>
      <c r="L103" s="26"/>
    </row>
    <row r="104" spans="1:12" ht="12.75" customHeight="1" x14ac:dyDescent="0.25">
      <c r="A104" s="27"/>
      <c r="B104" s="10"/>
      <c r="C104" s="10"/>
      <c r="D104" s="10"/>
      <c r="E104" s="10"/>
      <c r="F104" s="10"/>
      <c r="G104" s="10"/>
      <c r="H104" s="11"/>
      <c r="I104" s="10"/>
      <c r="J104" s="10" t="s">
        <v>147</v>
      </c>
      <c r="K104" s="10"/>
      <c r="L104" s="28"/>
    </row>
    <row r="105" spans="1:12" ht="12.75" customHeight="1" x14ac:dyDescent="0.25">
      <c r="A105" s="25" t="s">
        <v>101</v>
      </c>
      <c r="D105" s="2" t="s">
        <v>102</v>
      </c>
      <c r="J105" s="2" t="s">
        <v>103</v>
      </c>
      <c r="L105" s="26" t="s">
        <v>104</v>
      </c>
    </row>
    <row r="106" spans="1:12" ht="12.75" customHeight="1" x14ac:dyDescent="0.25">
      <c r="A106" s="25"/>
      <c r="L106" s="26"/>
    </row>
    <row r="107" spans="1:12" ht="12.75" customHeight="1" x14ac:dyDescent="0.25">
      <c r="A107" s="27"/>
      <c r="B107" s="10"/>
      <c r="C107" s="10"/>
      <c r="D107" s="10"/>
      <c r="E107" s="10"/>
      <c r="F107" s="10"/>
      <c r="G107" s="10"/>
      <c r="H107" s="11"/>
      <c r="I107" s="10"/>
      <c r="J107" s="10" t="s">
        <v>140</v>
      </c>
      <c r="K107" s="10"/>
      <c r="L107" s="28"/>
    </row>
    <row r="108" spans="1:12" ht="12.75" customHeight="1" x14ac:dyDescent="0.25">
      <c r="A108" s="25" t="s">
        <v>105</v>
      </c>
      <c r="D108" s="2" t="s">
        <v>102</v>
      </c>
      <c r="J108" s="2" t="s">
        <v>103</v>
      </c>
      <c r="L108" s="26" t="s">
        <v>104</v>
      </c>
    </row>
    <row r="109" spans="1:12" ht="12.75" customHeight="1" x14ac:dyDescent="0.25">
      <c r="A109" s="25"/>
      <c r="L109" s="26"/>
    </row>
    <row r="110" spans="1:12" ht="12.75" customHeight="1" x14ac:dyDescent="0.25">
      <c r="A110" s="27"/>
      <c r="B110" s="10"/>
      <c r="C110" s="10"/>
      <c r="D110" s="10"/>
      <c r="E110" s="10"/>
      <c r="F110" s="10"/>
      <c r="G110" s="10"/>
      <c r="H110" s="11"/>
      <c r="I110" s="10"/>
      <c r="J110" s="10" t="s">
        <v>142</v>
      </c>
      <c r="K110" s="10"/>
      <c r="L110" s="28"/>
    </row>
    <row r="111" spans="1:12" ht="12.75" customHeight="1" x14ac:dyDescent="0.25">
      <c r="A111" s="25" t="s">
        <v>106</v>
      </c>
      <c r="E111" s="2" t="s">
        <v>102</v>
      </c>
      <c r="J111" s="2" t="s">
        <v>103</v>
      </c>
      <c r="L111" s="26" t="s">
        <v>104</v>
      </c>
    </row>
    <row r="112" spans="1:12" ht="12.75" customHeight="1" x14ac:dyDescent="0.25">
      <c r="A112" s="25"/>
      <c r="L112" s="26"/>
    </row>
    <row r="113" spans="1:12" ht="12.75" customHeight="1" x14ac:dyDescent="0.25">
      <c r="A113" s="27"/>
      <c r="B113" s="10"/>
      <c r="C113" s="10"/>
      <c r="D113" s="10"/>
      <c r="E113" s="10"/>
      <c r="F113" s="10"/>
      <c r="G113" s="10"/>
      <c r="H113" s="11"/>
      <c r="I113" s="10"/>
      <c r="J113" s="10" t="s">
        <v>145</v>
      </c>
      <c r="K113" s="10"/>
      <c r="L113" s="28"/>
    </row>
    <row r="114" spans="1:12" ht="12.75" customHeight="1" x14ac:dyDescent="0.25">
      <c r="A114" s="25" t="s">
        <v>107</v>
      </c>
      <c r="E114" s="2" t="s">
        <v>102</v>
      </c>
      <c r="J114" s="2" t="s">
        <v>103</v>
      </c>
      <c r="L114" s="26" t="s">
        <v>104</v>
      </c>
    </row>
    <row r="115" spans="1:12" ht="12.75" customHeight="1" x14ac:dyDescent="0.25">
      <c r="A115" s="25" t="s">
        <v>108</v>
      </c>
      <c r="L115" s="26"/>
    </row>
    <row r="116" spans="1:12" ht="12.75" customHeight="1" x14ac:dyDescent="0.25">
      <c r="A116" s="25"/>
      <c r="L116" s="26"/>
    </row>
    <row r="117" spans="1:12" ht="12.75" customHeight="1" x14ac:dyDescent="0.25">
      <c r="A117" s="27"/>
      <c r="B117" s="10"/>
      <c r="C117" s="10"/>
      <c r="D117" s="10"/>
      <c r="E117" s="10"/>
      <c r="F117" s="10"/>
      <c r="G117" s="10"/>
      <c r="H117" s="11"/>
      <c r="I117" s="10"/>
      <c r="J117" s="10" t="s">
        <v>146</v>
      </c>
      <c r="K117" s="10"/>
      <c r="L117" s="28"/>
    </row>
    <row r="118" spans="1:12" ht="12.75" customHeight="1" thickBot="1" x14ac:dyDescent="0.3">
      <c r="A118" s="29" t="s">
        <v>109</v>
      </c>
      <c r="B118" s="30"/>
      <c r="C118" s="30"/>
      <c r="D118" s="30"/>
      <c r="E118" s="85" t="s">
        <v>102</v>
      </c>
      <c r="F118" s="85"/>
      <c r="G118" s="85"/>
      <c r="H118" s="86"/>
      <c r="I118" s="85"/>
      <c r="J118" s="85" t="s">
        <v>103</v>
      </c>
      <c r="K118" s="30"/>
      <c r="L118" s="33" t="s">
        <v>104</v>
      </c>
    </row>
    <row r="119" spans="1:12" ht="12.75" customHeight="1" x14ac:dyDescent="0.25"/>
    <row r="120" spans="1:12" ht="12.75" customHeight="1" x14ac:dyDescent="0.25"/>
    <row r="121" spans="1:12" ht="17.5" x14ac:dyDescent="0.35">
      <c r="A121" s="1" t="s">
        <v>110</v>
      </c>
    </row>
    <row r="123" spans="1:12" s="8" customFormat="1" ht="13" x14ac:dyDescent="0.3">
      <c r="A123" s="8" t="s">
        <v>111</v>
      </c>
      <c r="H123" s="34"/>
      <c r="L123" s="34"/>
    </row>
    <row r="125" spans="1:12" x14ac:dyDescent="0.25">
      <c r="A125" s="2" t="s">
        <v>112</v>
      </c>
    </row>
    <row r="127" spans="1:12" x14ac:dyDescent="0.25">
      <c r="A127" s="10"/>
      <c r="B127" s="10"/>
      <c r="C127" s="10"/>
      <c r="D127" s="10"/>
      <c r="E127" s="10"/>
      <c r="F127" s="10"/>
      <c r="G127" s="10"/>
      <c r="H127" s="11"/>
      <c r="I127" s="10"/>
      <c r="J127" s="10"/>
      <c r="K127" s="10"/>
      <c r="L127" s="11"/>
    </row>
    <row r="129" spans="1:12" x14ac:dyDescent="0.25">
      <c r="A129" s="10"/>
      <c r="B129" s="10"/>
      <c r="C129" s="10"/>
      <c r="D129" s="10"/>
      <c r="E129" s="10"/>
      <c r="F129" s="10"/>
      <c r="G129" s="10"/>
      <c r="H129" s="11"/>
      <c r="I129" s="10"/>
      <c r="J129" s="10"/>
      <c r="K129" s="10"/>
      <c r="L129" s="11"/>
    </row>
    <row r="131" spans="1:12" x14ac:dyDescent="0.25">
      <c r="A131" s="2" t="s">
        <v>113</v>
      </c>
    </row>
    <row r="133" spans="1:12" x14ac:dyDescent="0.25">
      <c r="A133" s="10"/>
      <c r="B133" s="10"/>
      <c r="C133" s="10"/>
      <c r="D133" s="10"/>
      <c r="E133" s="10"/>
      <c r="F133" s="10"/>
      <c r="G133" s="10"/>
      <c r="H133" s="11"/>
      <c r="I133" s="10"/>
      <c r="J133" s="10"/>
      <c r="K133" s="10"/>
      <c r="L133" s="11"/>
    </row>
    <row r="135" spans="1:12" x14ac:dyDescent="0.25">
      <c r="A135" s="10"/>
      <c r="B135" s="10"/>
      <c r="C135" s="10"/>
      <c r="D135" s="10"/>
      <c r="E135" s="10"/>
      <c r="F135" s="10"/>
      <c r="G135" s="10"/>
      <c r="H135" s="11"/>
      <c r="I135" s="10"/>
      <c r="J135" s="10"/>
      <c r="K135" s="10"/>
      <c r="L135" s="11"/>
    </row>
    <row r="137" spans="1:12" x14ac:dyDescent="0.25">
      <c r="A137" s="2" t="s">
        <v>114</v>
      </c>
    </row>
    <row r="139" spans="1:12" x14ac:dyDescent="0.25">
      <c r="A139" s="10"/>
      <c r="B139" s="10"/>
      <c r="C139" s="10"/>
      <c r="D139" s="10"/>
      <c r="E139" s="10"/>
      <c r="F139" s="10"/>
      <c r="G139" s="10"/>
      <c r="H139" s="11"/>
      <c r="I139" s="10"/>
      <c r="J139" s="10"/>
      <c r="K139" s="10"/>
      <c r="L139" s="11"/>
    </row>
    <row r="141" spans="1:12" x14ac:dyDescent="0.25">
      <c r="A141" s="10"/>
      <c r="B141" s="10"/>
      <c r="C141" s="10"/>
      <c r="D141" s="10"/>
      <c r="E141" s="10"/>
      <c r="F141" s="10"/>
      <c r="G141" s="10"/>
      <c r="H141" s="11"/>
      <c r="I141" s="10"/>
      <c r="J141" s="10"/>
      <c r="K141" s="10"/>
      <c r="L141" s="11"/>
    </row>
    <row r="143" spans="1:12" s="8" customFormat="1" ht="13" x14ac:dyDescent="0.3">
      <c r="A143" s="8" t="s">
        <v>115</v>
      </c>
      <c r="H143" s="34"/>
      <c r="L143" s="34"/>
    </row>
    <row r="144" spans="1:12" x14ac:dyDescent="0.25">
      <c r="F144" s="17" t="s">
        <v>20</v>
      </c>
      <c r="G144" s="17"/>
    </row>
    <row r="145" spans="1:12" x14ac:dyDescent="0.25">
      <c r="A145" s="2" t="s">
        <v>116</v>
      </c>
      <c r="F145" s="18" t="s">
        <v>58</v>
      </c>
      <c r="G145" s="17"/>
      <c r="H145" s="19" t="s">
        <v>18</v>
      </c>
      <c r="I145" s="17"/>
      <c r="J145" s="18" t="s">
        <v>20</v>
      </c>
    </row>
    <row r="148" spans="1:12" x14ac:dyDescent="0.25">
      <c r="A148" s="2" t="s">
        <v>117</v>
      </c>
      <c r="F148" s="44">
        <v>25.3</v>
      </c>
      <c r="H148" s="11"/>
      <c r="I148" s="6"/>
      <c r="J148" s="11">
        <f>H148*F148*0.01</f>
        <v>0</v>
      </c>
      <c r="L148" s="11">
        <f>H148+J148</f>
        <v>0</v>
      </c>
    </row>
    <row r="149" spans="1:12" x14ac:dyDescent="0.25">
      <c r="F149" s="44"/>
      <c r="I149" s="6"/>
      <c r="J149" s="6"/>
    </row>
    <row r="150" spans="1:12" x14ac:dyDescent="0.25">
      <c r="A150" s="2" t="s">
        <v>118</v>
      </c>
      <c r="F150" s="44">
        <v>25.3</v>
      </c>
      <c r="H150" s="11"/>
      <c r="I150" s="6"/>
      <c r="J150" s="11">
        <f>H150*F150*0.01</f>
        <v>0</v>
      </c>
      <c r="L150" s="11">
        <f>H150+J150</f>
        <v>0</v>
      </c>
    </row>
    <row r="151" spans="1:12" x14ac:dyDescent="0.25">
      <c r="F151" s="44"/>
      <c r="I151" s="6"/>
      <c r="J151" s="6"/>
    </row>
    <row r="152" spans="1:12" x14ac:dyDescent="0.25">
      <c r="A152" s="2" t="s">
        <v>119</v>
      </c>
      <c r="F152" s="44">
        <v>25.3</v>
      </c>
      <c r="H152" s="11"/>
      <c r="I152" s="6"/>
      <c r="J152" s="11">
        <f>H152*F152*0.01</f>
        <v>0</v>
      </c>
      <c r="L152" s="11">
        <f>H152+J152</f>
        <v>0</v>
      </c>
    </row>
    <row r="153" spans="1:12" x14ac:dyDescent="0.25">
      <c r="F153" s="44"/>
      <c r="I153" s="6"/>
      <c r="J153" s="6"/>
    </row>
    <row r="154" spans="1:12" x14ac:dyDescent="0.25">
      <c r="A154" s="2" t="s">
        <v>120</v>
      </c>
      <c r="F154" s="44">
        <v>25.3</v>
      </c>
      <c r="H154" s="11"/>
      <c r="I154" s="6"/>
      <c r="J154" s="11">
        <f>H154*F154*0.01</f>
        <v>0</v>
      </c>
      <c r="L154" s="11">
        <f>H154+J154</f>
        <v>0</v>
      </c>
    </row>
    <row r="155" spans="1:12" x14ac:dyDescent="0.25">
      <c r="F155" s="44"/>
      <c r="I155" s="6"/>
      <c r="J155" s="6"/>
    </row>
    <row r="156" spans="1:12" x14ac:dyDescent="0.25">
      <c r="A156" s="2" t="s">
        <v>121</v>
      </c>
      <c r="F156" s="44">
        <v>4.97</v>
      </c>
      <c r="H156" s="11"/>
      <c r="I156" s="6"/>
      <c r="J156" s="11">
        <f>H156*F156*0.01</f>
        <v>0</v>
      </c>
      <c r="L156" s="11">
        <f>H156+J156</f>
        <v>0</v>
      </c>
    </row>
    <row r="157" spans="1:12" x14ac:dyDescent="0.25">
      <c r="F157" s="44"/>
      <c r="I157" s="6"/>
      <c r="J157" s="6"/>
    </row>
    <row r="158" spans="1:12" x14ac:dyDescent="0.25">
      <c r="A158" s="2" t="s">
        <v>122</v>
      </c>
      <c r="F158" s="44">
        <v>4.97</v>
      </c>
      <c r="H158" s="11"/>
      <c r="I158" s="6"/>
      <c r="J158" s="11">
        <f>H158*F158*0.01</f>
        <v>0</v>
      </c>
      <c r="L158" s="11">
        <f>H158+J158</f>
        <v>0</v>
      </c>
    </row>
    <row r="159" spans="1:12" x14ac:dyDescent="0.25">
      <c r="F159" s="44"/>
      <c r="I159" s="6"/>
      <c r="J159" s="6"/>
    </row>
    <row r="160" spans="1:12" x14ac:dyDescent="0.25">
      <c r="A160" s="2" t="s">
        <v>123</v>
      </c>
      <c r="F160" s="44">
        <v>4.97</v>
      </c>
      <c r="H160" s="11"/>
      <c r="I160" s="6"/>
      <c r="J160" s="11">
        <f>H160*F160*0.01</f>
        <v>0</v>
      </c>
      <c r="L160" s="11">
        <f>H160+J160</f>
        <v>0</v>
      </c>
    </row>
    <row r="161" spans="1:12" x14ac:dyDescent="0.25">
      <c r="F161" s="44"/>
      <c r="I161" s="6"/>
      <c r="J161" s="6"/>
    </row>
    <row r="162" spans="1:12" x14ac:dyDescent="0.25">
      <c r="A162" s="2" t="s">
        <v>124</v>
      </c>
      <c r="F162" s="44">
        <v>36.700000000000003</v>
      </c>
      <c r="H162" s="11"/>
      <c r="I162" s="6"/>
      <c r="J162" s="11">
        <f>H162*F162*0.01</f>
        <v>0</v>
      </c>
      <c r="L162" s="11">
        <f>H162+J162</f>
        <v>0</v>
      </c>
    </row>
    <row r="163" spans="1:12" x14ac:dyDescent="0.25">
      <c r="F163" s="44"/>
      <c r="I163" s="6"/>
      <c r="J163" s="6"/>
    </row>
    <row r="164" spans="1:12" x14ac:dyDescent="0.25">
      <c r="A164" s="2" t="s">
        <v>125</v>
      </c>
      <c r="F164" s="44">
        <v>1.52</v>
      </c>
      <c r="H164" s="11"/>
      <c r="I164" s="6"/>
      <c r="J164" s="11">
        <f>H164*F164*0.01</f>
        <v>0</v>
      </c>
      <c r="L164" s="11">
        <f>H164+J164</f>
        <v>0</v>
      </c>
    </row>
    <row r="165" spans="1:12" x14ac:dyDescent="0.25">
      <c r="F165" s="44"/>
      <c r="I165" s="6"/>
      <c r="J165" s="6"/>
    </row>
    <row r="166" spans="1:12" x14ac:dyDescent="0.25">
      <c r="A166" s="2" t="s">
        <v>126</v>
      </c>
      <c r="F166" s="44">
        <v>23.12</v>
      </c>
      <c r="H166" s="11"/>
      <c r="I166" s="6"/>
      <c r="J166" s="11">
        <f>H166*F166*0.01</f>
        <v>0</v>
      </c>
      <c r="L166" s="11">
        <f t="shared" ref="L166:L178" si="0">H166+J166</f>
        <v>0</v>
      </c>
    </row>
    <row r="167" spans="1:12" x14ac:dyDescent="0.25">
      <c r="F167" s="44"/>
      <c r="I167" s="6"/>
      <c r="J167" s="6"/>
    </row>
    <row r="168" spans="1:12" x14ac:dyDescent="0.25">
      <c r="A168" s="2" t="s">
        <v>127</v>
      </c>
      <c r="F168" s="44">
        <v>1.52</v>
      </c>
      <c r="H168" s="11"/>
      <c r="I168" s="6"/>
      <c r="J168" s="6">
        <f>H168*F168*0.01</f>
        <v>0</v>
      </c>
      <c r="L168" s="11">
        <f t="shared" si="0"/>
        <v>0</v>
      </c>
    </row>
    <row r="169" spans="1:12" x14ac:dyDescent="0.25">
      <c r="F169" s="44"/>
      <c r="I169" s="6"/>
      <c r="J169" s="36"/>
    </row>
    <row r="170" spans="1:12" x14ac:dyDescent="0.25">
      <c r="A170" s="2" t="s">
        <v>128</v>
      </c>
      <c r="F170" s="44">
        <v>23.12</v>
      </c>
      <c r="H170" s="11"/>
      <c r="I170" s="6"/>
      <c r="J170" s="11">
        <f>H170*F170*0.01</f>
        <v>0</v>
      </c>
      <c r="L170" s="11">
        <f t="shared" si="0"/>
        <v>0</v>
      </c>
    </row>
    <row r="171" spans="1:12" x14ac:dyDescent="0.25">
      <c r="F171" s="44"/>
      <c r="I171" s="6"/>
      <c r="J171" s="6"/>
    </row>
    <row r="172" spans="1:12" x14ac:dyDescent="0.25">
      <c r="A172" s="2" t="s">
        <v>129</v>
      </c>
      <c r="F172" s="44">
        <v>1.52</v>
      </c>
      <c r="H172" s="11"/>
      <c r="I172" s="6"/>
      <c r="J172" s="6">
        <f>H172*F172*0.01</f>
        <v>0</v>
      </c>
      <c r="L172" s="11">
        <f t="shared" si="0"/>
        <v>0</v>
      </c>
    </row>
    <row r="173" spans="1:12" x14ac:dyDescent="0.25">
      <c r="F173" s="44"/>
      <c r="I173" s="6"/>
      <c r="J173" s="36"/>
    </row>
    <row r="174" spans="1:12" x14ac:dyDescent="0.25">
      <c r="A174" s="2" t="s">
        <v>130</v>
      </c>
      <c r="F174" s="44">
        <v>23.12</v>
      </c>
      <c r="H174" s="11"/>
      <c r="I174" s="6"/>
      <c r="J174" s="11">
        <f>H174*F174*0.01</f>
        <v>0</v>
      </c>
      <c r="L174" s="11">
        <f t="shared" si="0"/>
        <v>0</v>
      </c>
    </row>
    <row r="175" spans="1:12" x14ac:dyDescent="0.25">
      <c r="F175" s="44"/>
      <c r="I175" s="6"/>
      <c r="J175" s="6"/>
    </row>
    <row r="176" spans="1:12" x14ac:dyDescent="0.25">
      <c r="A176" s="2" t="s">
        <v>131</v>
      </c>
      <c r="F176" s="44">
        <v>18.96</v>
      </c>
      <c r="H176" s="11"/>
      <c r="I176" s="6"/>
      <c r="J176" s="11">
        <f>H176*F176*0.01</f>
        <v>0</v>
      </c>
      <c r="L176" s="11">
        <f t="shared" si="0"/>
        <v>0</v>
      </c>
    </row>
    <row r="177" spans="1:12" x14ac:dyDescent="0.25">
      <c r="F177" s="44"/>
      <c r="I177" s="6"/>
      <c r="J177" s="6"/>
    </row>
    <row r="178" spans="1:12" x14ac:dyDescent="0.25">
      <c r="A178" s="2" t="s">
        <v>132</v>
      </c>
      <c r="F178" s="44">
        <v>23.12</v>
      </c>
      <c r="H178" s="11"/>
      <c r="I178" s="6"/>
      <c r="J178" s="11">
        <f>H178*F178*0.01</f>
        <v>0</v>
      </c>
      <c r="L178" s="11">
        <f t="shared" si="0"/>
        <v>0</v>
      </c>
    </row>
    <row r="179" spans="1:12" x14ac:dyDescent="0.25">
      <c r="F179" s="44"/>
      <c r="I179" s="6"/>
      <c r="J179" s="6"/>
    </row>
    <row r="180" spans="1:12" x14ac:dyDescent="0.25">
      <c r="A180" s="2" t="s">
        <v>133</v>
      </c>
      <c r="F180" s="44">
        <v>19.14</v>
      </c>
      <c r="H180" s="11"/>
      <c r="I180" s="6"/>
      <c r="J180" s="11">
        <f>H180*F180*0.01</f>
        <v>0</v>
      </c>
      <c r="L180" s="11">
        <f>H180+J180</f>
        <v>0</v>
      </c>
    </row>
    <row r="181" spans="1:12" x14ac:dyDescent="0.25">
      <c r="F181" s="44"/>
      <c r="I181" s="6"/>
      <c r="J181" s="6"/>
    </row>
    <row r="182" spans="1:12" x14ac:dyDescent="0.25">
      <c r="A182" s="2" t="s">
        <v>134</v>
      </c>
      <c r="F182" s="44">
        <v>0.1</v>
      </c>
      <c r="H182" s="11"/>
      <c r="I182" s="6"/>
      <c r="J182" s="11">
        <f>H182*F182*0.01</f>
        <v>0</v>
      </c>
      <c r="L182" s="11">
        <f>H182+J182</f>
        <v>0</v>
      </c>
    </row>
    <row r="183" spans="1:12" x14ac:dyDescent="0.25">
      <c r="F183" s="44"/>
      <c r="I183" s="6"/>
      <c r="J183" s="6"/>
    </row>
    <row r="184" spans="1:12" x14ac:dyDescent="0.25">
      <c r="A184" s="2" t="s">
        <v>135</v>
      </c>
      <c r="F184" s="44">
        <v>0</v>
      </c>
      <c r="H184" s="11"/>
      <c r="I184" s="6"/>
      <c r="J184" s="11">
        <f>H184*F184*0.01</f>
        <v>0</v>
      </c>
      <c r="L184" s="11">
        <f>H184+J184</f>
        <v>0</v>
      </c>
    </row>
    <row r="185" spans="1:12" x14ac:dyDescent="0.25">
      <c r="F185" s="44"/>
      <c r="I185" s="6"/>
      <c r="J185" s="6"/>
    </row>
    <row r="186" spans="1:12" x14ac:dyDescent="0.25">
      <c r="A186" s="2" t="s">
        <v>136</v>
      </c>
      <c r="F186" s="35">
        <v>0</v>
      </c>
      <c r="H186" s="11"/>
      <c r="I186" s="6"/>
      <c r="J186" s="11">
        <f>H186*F186*0.01</f>
        <v>0</v>
      </c>
      <c r="L186" s="11">
        <f>H186+J186</f>
        <v>0</v>
      </c>
    </row>
    <row r="187" spans="1:12" x14ac:dyDescent="0.25">
      <c r="I187" s="6"/>
      <c r="J187" s="6"/>
    </row>
    <row r="188" spans="1:12" ht="13" thickBot="1" x14ac:dyDescent="0.3">
      <c r="C188" s="2" t="s">
        <v>137</v>
      </c>
      <c r="H188" s="15">
        <f>SUM(H148:H186)</f>
        <v>0</v>
      </c>
      <c r="I188" s="6"/>
      <c r="J188" s="15">
        <f>SUM(J148:J186)</f>
        <v>0</v>
      </c>
      <c r="L188" s="15">
        <f>SUM(L148:L186)</f>
        <v>0</v>
      </c>
    </row>
    <row r="189" spans="1:12" ht="13" thickTop="1" x14ac:dyDescent="0.25"/>
    <row r="192" spans="1:12" s="8" customFormat="1" ht="13" x14ac:dyDescent="0.3">
      <c r="A192" s="8" t="s">
        <v>138</v>
      </c>
      <c r="H192" s="34"/>
      <c r="L192" s="34"/>
    </row>
    <row r="193" spans="1:12" s="8" customFormat="1" ht="13" x14ac:dyDescent="0.3">
      <c r="A193" s="8" t="s">
        <v>139</v>
      </c>
      <c r="H193" s="34"/>
      <c r="L193" s="34"/>
    </row>
    <row r="196" spans="1:12" x14ac:dyDescent="0.25">
      <c r="A196" s="87" t="s">
        <v>178</v>
      </c>
      <c r="B196" s="10"/>
      <c r="C196" s="10"/>
      <c r="D196" s="10"/>
      <c r="E196" s="10"/>
      <c r="F196" s="10"/>
      <c r="G196" s="10"/>
      <c r="H196" s="11"/>
      <c r="I196" s="10"/>
      <c r="J196" s="10"/>
      <c r="K196" s="10"/>
      <c r="L196" s="11"/>
    </row>
    <row r="197" spans="1:12" x14ac:dyDescent="0.25">
      <c r="A197" s="40"/>
      <c r="B197" s="31"/>
      <c r="C197" s="31"/>
      <c r="D197" s="31"/>
      <c r="E197" s="31"/>
      <c r="F197" s="31"/>
      <c r="G197" s="31"/>
      <c r="H197" s="32"/>
      <c r="I197" s="31"/>
      <c r="J197" s="31"/>
      <c r="K197" s="31"/>
      <c r="L197" s="32"/>
    </row>
    <row r="199" spans="1:12" x14ac:dyDescent="0.25">
      <c r="A199" s="10"/>
      <c r="B199" s="10"/>
      <c r="C199" s="10"/>
      <c r="D199" s="10"/>
      <c r="E199" s="10"/>
      <c r="F199" s="10"/>
      <c r="G199" s="10"/>
      <c r="H199" s="11"/>
      <c r="I199" s="10"/>
      <c r="J199" s="10"/>
      <c r="K199" s="10"/>
      <c r="L199" s="11"/>
    </row>
    <row r="201" spans="1:12" x14ac:dyDescent="0.25">
      <c r="A201" s="10"/>
      <c r="B201" s="10"/>
      <c r="C201" s="10"/>
      <c r="D201" s="10"/>
      <c r="E201" s="10"/>
      <c r="F201" s="10"/>
      <c r="G201" s="10"/>
      <c r="H201" s="11"/>
      <c r="I201" s="10"/>
      <c r="J201" s="10"/>
      <c r="K201" s="10"/>
      <c r="L201" s="11"/>
    </row>
    <row r="203" spans="1:12" x14ac:dyDescent="0.25">
      <c r="A203" s="10"/>
      <c r="B203" s="10"/>
      <c r="C203" s="10"/>
      <c r="D203" s="10"/>
      <c r="E203" s="10"/>
      <c r="F203" s="10"/>
      <c r="G203" s="10"/>
      <c r="H203" s="11"/>
      <c r="I203" s="10"/>
      <c r="J203" s="10"/>
      <c r="K203" s="10"/>
      <c r="L203" s="11"/>
    </row>
    <row r="205" spans="1:12" x14ac:dyDescent="0.25">
      <c r="A205" s="10"/>
      <c r="B205" s="10"/>
      <c r="C205" s="10"/>
      <c r="D205" s="10"/>
      <c r="E205" s="10"/>
      <c r="F205" s="10"/>
      <c r="G205" s="10"/>
      <c r="H205" s="11"/>
      <c r="I205" s="10"/>
      <c r="J205" s="10"/>
      <c r="K205" s="10"/>
      <c r="L205" s="11"/>
    </row>
    <row r="207" spans="1:12" x14ac:dyDescent="0.25">
      <c r="A207" s="10"/>
      <c r="B207" s="10"/>
      <c r="C207" s="10"/>
      <c r="D207" s="10"/>
      <c r="E207" s="10"/>
      <c r="F207" s="10"/>
      <c r="G207" s="10"/>
      <c r="H207" s="11"/>
      <c r="I207" s="10"/>
      <c r="J207" s="10"/>
      <c r="K207" s="10"/>
      <c r="L207" s="11"/>
    </row>
    <row r="209" spans="1:12" x14ac:dyDescent="0.25">
      <c r="A209" s="10"/>
      <c r="B209" s="10"/>
      <c r="C209" s="10"/>
      <c r="D209" s="10"/>
      <c r="E209" s="10"/>
      <c r="F209" s="10"/>
      <c r="G209" s="10"/>
      <c r="H209" s="11"/>
      <c r="I209" s="10"/>
      <c r="J209" s="10"/>
      <c r="K209" s="10"/>
      <c r="L209" s="11"/>
    </row>
    <row r="211" spans="1:12" x14ac:dyDescent="0.25">
      <c r="A211" s="10"/>
      <c r="B211" s="10"/>
      <c r="C211" s="10"/>
      <c r="D211" s="10"/>
      <c r="E211" s="10"/>
      <c r="F211" s="10"/>
      <c r="G211" s="10"/>
      <c r="H211" s="11"/>
      <c r="I211" s="10"/>
      <c r="J211" s="10"/>
      <c r="K211" s="10"/>
      <c r="L211" s="11"/>
    </row>
    <row r="213" spans="1:12" x14ac:dyDescent="0.25">
      <c r="A213" s="10"/>
      <c r="B213" s="10"/>
      <c r="C213" s="10"/>
      <c r="D213" s="10"/>
      <c r="E213" s="10"/>
      <c r="F213" s="10"/>
      <c r="G213" s="10"/>
      <c r="H213" s="11"/>
      <c r="I213" s="10"/>
      <c r="J213" s="10"/>
      <c r="K213" s="10"/>
      <c r="L213" s="11"/>
    </row>
    <row r="215" spans="1:12" x14ac:dyDescent="0.25">
      <c r="A215" s="10"/>
      <c r="B215" s="10"/>
      <c r="C215" s="10"/>
      <c r="D215" s="10"/>
      <c r="E215" s="10"/>
      <c r="F215" s="10"/>
      <c r="G215" s="10"/>
      <c r="H215" s="11"/>
      <c r="I215" s="10"/>
      <c r="J215" s="10"/>
      <c r="K215" s="10"/>
      <c r="L215" s="11"/>
    </row>
    <row r="217" spans="1:12" x14ac:dyDescent="0.25">
      <c r="A217" s="10"/>
      <c r="B217" s="10"/>
      <c r="C217" s="10"/>
      <c r="D217" s="10"/>
      <c r="E217" s="10"/>
      <c r="F217" s="10"/>
      <c r="G217" s="10"/>
      <c r="H217" s="11"/>
      <c r="I217" s="10"/>
      <c r="J217" s="10"/>
      <c r="K217" s="10"/>
      <c r="L217" s="11"/>
    </row>
    <row r="219" spans="1:12" x14ac:dyDescent="0.25">
      <c r="A219" s="10"/>
      <c r="B219" s="10"/>
      <c r="C219" s="10"/>
      <c r="D219" s="10"/>
      <c r="E219" s="10"/>
      <c r="F219" s="10"/>
      <c r="G219" s="10"/>
      <c r="H219" s="11"/>
      <c r="I219" s="10"/>
      <c r="J219" s="10"/>
      <c r="K219" s="10"/>
      <c r="L219" s="11"/>
    </row>
    <row r="221" spans="1:12" x14ac:dyDescent="0.25">
      <c r="A221" s="10"/>
      <c r="B221" s="10"/>
      <c r="C221" s="10"/>
      <c r="D221" s="10"/>
      <c r="E221" s="10"/>
      <c r="F221" s="10"/>
      <c r="G221" s="10"/>
      <c r="H221" s="11"/>
      <c r="I221" s="10"/>
      <c r="J221" s="10"/>
      <c r="K221" s="10"/>
      <c r="L221" s="11"/>
    </row>
    <row r="223" spans="1:12" x14ac:dyDescent="0.25">
      <c r="A223" s="10"/>
      <c r="B223" s="10"/>
      <c r="C223" s="10"/>
      <c r="D223" s="10"/>
      <c r="E223" s="10"/>
      <c r="F223" s="10"/>
      <c r="G223" s="10"/>
      <c r="H223" s="11"/>
      <c r="I223" s="10"/>
      <c r="J223" s="10"/>
      <c r="K223" s="10"/>
      <c r="L223" s="11"/>
    </row>
  </sheetData>
  <pageMargins left="0.25" right="0.25" top="0.25" bottom="0" header="0" footer="0"/>
  <pageSetup scale="85" orientation="portrait" r:id="rId1"/>
  <headerFooter alignWithMargins="0">
    <oddFooter>Page &amp;P</oddFooter>
  </headerFooter>
  <rowBreaks count="3" manualBreakCount="3">
    <brk id="60" max="65535" man="1"/>
    <brk id="118" max="65535" man="1"/>
    <brk id="188"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fc9ff9b-faca-4708-b6cc-6199b231b08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E2D9A8F8D24DC4BB4BCA56353169202" ma:contentTypeVersion="14" ma:contentTypeDescription="Create a new document." ma:contentTypeScope="" ma:versionID="6f576bda555f26f2d90b31deac5dea67">
  <xsd:schema xmlns:xsd="http://www.w3.org/2001/XMLSchema" xmlns:xs="http://www.w3.org/2001/XMLSchema" xmlns:p="http://schemas.microsoft.com/office/2006/metadata/properties" xmlns:ns3="aae186a5-3d1f-492f-85cc-eb7759622df7" xmlns:ns4="dfc9ff9b-faca-4708-b6cc-6199b231b08c" targetNamespace="http://schemas.microsoft.com/office/2006/metadata/properties" ma:root="true" ma:fieldsID="f166dc7444741dd1ab87e0fadcdb759d" ns3:_="" ns4:_="">
    <xsd:import namespace="aae186a5-3d1f-492f-85cc-eb7759622df7"/>
    <xsd:import namespace="dfc9ff9b-faca-4708-b6cc-6199b231b08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e186a5-3d1f-492f-85cc-eb7759622df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c9ff9b-faca-4708-b6cc-6199b231b08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A9E31E-7FAB-4CA9-95BE-0B634778924B}">
  <ds:schemaRefs>
    <ds:schemaRef ds:uri="http://purl.org/dc/dcmitype/"/>
    <ds:schemaRef ds:uri="http://schemas.openxmlformats.org/package/2006/metadata/core-properties"/>
    <ds:schemaRef ds:uri="http://purl.org/dc/terms/"/>
    <ds:schemaRef ds:uri="http://schemas.microsoft.com/office/2006/documentManagement/types"/>
    <ds:schemaRef ds:uri="http://www.w3.org/XML/1998/namespace"/>
    <ds:schemaRef ds:uri="http://purl.org/dc/elements/1.1/"/>
    <ds:schemaRef ds:uri="http://schemas.microsoft.com/office/infopath/2007/PartnerControls"/>
    <ds:schemaRef ds:uri="dfc9ff9b-faca-4708-b6cc-6199b231b08c"/>
    <ds:schemaRef ds:uri="aae186a5-3d1f-492f-85cc-eb7759622df7"/>
    <ds:schemaRef ds:uri="http://schemas.microsoft.com/office/2006/metadata/properties"/>
  </ds:schemaRefs>
</ds:datastoreItem>
</file>

<file path=customXml/itemProps2.xml><?xml version="1.0" encoding="utf-8"?>
<ds:datastoreItem xmlns:ds="http://schemas.openxmlformats.org/officeDocument/2006/customXml" ds:itemID="{9BE902D7-ECBD-4474-AF27-B0920F719A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e186a5-3d1f-492f-85cc-eb7759622df7"/>
    <ds:schemaRef ds:uri="dfc9ff9b-faca-4708-b6cc-6199b231b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5CB0D8-4063-4F1D-A2A0-281BC05770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FY24 22 Billing Rate Calc</vt:lpstr>
      <vt:lpstr>FY24 Fringe Rates</vt:lpstr>
      <vt:lpstr>Labor</vt:lpstr>
      <vt:lpstr>FY24 22 Acct FBR</vt:lpstr>
      <vt:lpstr>22 Acct 3 Yr Projection</vt:lpstr>
      <vt:lpstr>Billing Rate Calculation</vt:lpstr>
      <vt:lpstr>3-Year Projection</vt:lpstr>
      <vt:lpstr>21 Fund Budget Request Form</vt:lpstr>
      <vt:lpstr>'21 Fund Budget Request Form'!Print_Area</vt:lpstr>
      <vt:lpstr>'FY24 22 Acct FBR'!Print_Area</vt:lpstr>
      <vt:lpstr>'FY24 22 Billing Rate Calc'!Print_Area</vt:lpstr>
    </vt:vector>
  </TitlesOfParts>
  <Company>CVMBS Computing Resources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corrinee</dc:creator>
  <cp:lastModifiedBy>King,Kris</cp:lastModifiedBy>
  <cp:lastPrinted>2017-04-30T18:35:29Z</cp:lastPrinted>
  <dcterms:created xsi:type="dcterms:W3CDTF">2014-03-31T17:40:24Z</dcterms:created>
  <dcterms:modified xsi:type="dcterms:W3CDTF">2024-04-05T22:22:27Z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0x010100AE2D9A8F8D24DC4BB4BCA56353169202</vt:lpwstr>
  </property>
</Properties>
</file>